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filterPrivacy="1" codeName="ThisWorkbook" autoCompressPictures="0"/>
  <xr:revisionPtr revIDLastSave="0" documentId="13_ncr:1_{4E31BFAC-DC30-45DC-957C-CE948565EB0A}" xr6:coauthVersionLast="47" xr6:coauthVersionMax="47" xr10:uidLastSave="{00000000-0000-0000-0000-000000000000}"/>
  <bookViews>
    <workbookView xWindow="-120" yWindow="-120" windowWidth="29040" windowHeight="15840" tabRatio="788" firstSheet="2" activeTab="2" xr2:uid="{00000000-000D-0000-FFFF-FFFF00000000}"/>
  </bookViews>
  <sheets>
    <sheet name="January" sheetId="14" state="hidden" r:id="rId1"/>
    <sheet name="September" sheetId="22" state="hidden" r:id="rId2"/>
    <sheet name="CMS Kiosk" sheetId="29" r:id="rId3"/>
    <sheet name="October 24" sheetId="23" state="hidden" r:id="rId4"/>
    <sheet name="November 24" sheetId="24" state="hidden" r:id="rId5"/>
    <sheet name="December 24" sheetId="25" state="hidden" r:id="rId6"/>
    <sheet name="January 25" sheetId="26" state="hidden" r:id="rId7"/>
    <sheet name="February 25" sheetId="27" state="hidden" r:id="rId8"/>
    <sheet name="March 25" sheetId="28" state="hidden" r:id="rId9"/>
  </sheets>
  <definedNames>
    <definedName name="CalendarYear" localSheetId="7">'January 25'!$K$3</definedName>
    <definedName name="CalendarYear" localSheetId="6">'January 25'!$K$3</definedName>
    <definedName name="CalendarYear" localSheetId="8">'January 25'!$K$3</definedName>
    <definedName name="CalendarYear">January!$K$3</definedName>
    <definedName name="ColumnTitleRegion1..H12.1" localSheetId="7">'January 25'!$B$2</definedName>
    <definedName name="ColumnTitleRegion1..H12.1" localSheetId="6">'January 25'!$B$2</definedName>
    <definedName name="ColumnTitleRegion1..H12.1" localSheetId="8">'January 25'!$B$2</definedName>
    <definedName name="ColumnTitleRegion1..H12.1">January!$B$2</definedName>
    <definedName name="ColumnTitleRegion1..H12.10">'October 24'!$B$2</definedName>
    <definedName name="ColumnTitleRegion1..H12.11">'November 24'!$B$2</definedName>
    <definedName name="ColumnTitleRegion1..H12.12">'December 24'!$B$2</definedName>
    <definedName name="ColumnTitleRegion1..H12.2" localSheetId="7">'February 25'!$B$2</definedName>
    <definedName name="ColumnTitleRegion1..H12.2" localSheetId="8">'February 25'!$B$2</definedName>
    <definedName name="ColumnTitleRegion1..H12.2">#REF!</definedName>
    <definedName name="ColumnTitleRegion1..H12.3" localSheetId="8">'March 25'!$B$2</definedName>
    <definedName name="ColumnTitleRegion1..H12.3">#REF!</definedName>
    <definedName name="ColumnTitleRegion1..H12.4">#REF!</definedName>
    <definedName name="ColumnTitleRegion1..H12.5">#REF!</definedName>
    <definedName name="ColumnTitleRegion1..H12.6">#REF!</definedName>
    <definedName name="ColumnTitleRegion1..H12.7">#REF!</definedName>
    <definedName name="ColumnTitleRegion1..H12.8">#REF!</definedName>
    <definedName name="ColumnTitleRegion1..H12.9">September!$B$2</definedName>
    <definedName name="ColumnTitleRegion2..C14.1" localSheetId="7">'January 25'!$B$2</definedName>
    <definedName name="ColumnTitleRegion2..C14.1" localSheetId="6">'January 25'!$B$2</definedName>
    <definedName name="ColumnTitleRegion2..C14.1" localSheetId="8">'January 25'!$B$2</definedName>
    <definedName name="ColumnTitleRegion2..C14.1">January!$B$2</definedName>
    <definedName name="ColumnTitleRegion2..C14.10">'October 24'!$B$2</definedName>
    <definedName name="ColumnTitleRegion2..C14.11">'November 24'!$B$2</definedName>
    <definedName name="ColumnTitleRegion2..C14.12">'December 24'!$B$2</definedName>
    <definedName name="ColumnTitleRegion2..C14.2" localSheetId="7">'February 25'!$B$2</definedName>
    <definedName name="ColumnTitleRegion2..C14.2" localSheetId="8">'February 25'!$B$2</definedName>
    <definedName name="ColumnTitleRegion2..C14.2">#REF!</definedName>
    <definedName name="ColumnTitleRegion2..C14.3" localSheetId="8">'March 25'!$B$2</definedName>
    <definedName name="ColumnTitleRegion2..C14.3">#REF!</definedName>
    <definedName name="ColumnTitleRegion2..C14.4">#REF!</definedName>
    <definedName name="ColumnTitleRegion2..C14.5">#REF!</definedName>
    <definedName name="ColumnTitleRegion2..C14.6">#REF!</definedName>
    <definedName name="ColumnTitleRegion2..C14.7">#REF!</definedName>
    <definedName name="ColumnTitleRegion2..C14.8">#REF!</definedName>
    <definedName name="ColumnTitleRegion2..C14.9">September!$B$2</definedName>
    <definedName name="DaysAndWeeks" localSheetId="7">{0,1,2,3,4,5,6} + {0;1;2;3;4;5}*7</definedName>
    <definedName name="DaysAndWeeks" localSheetId="6">{0,1,2,3,4,5,6} + {0;1;2;3;4;5}*7</definedName>
    <definedName name="DaysAndWeeks" localSheetId="8">{0,1,2,3,4,5,6} + {0;1;2;3;4;5}*7</definedName>
    <definedName name="DaysAndWeeks">{0,1,2,3,4,5,6} + {0;1;2;3;4;5}*7</definedName>
    <definedName name="_xlnm.Print_Area" localSheetId="0">January!$A$1:$H$14</definedName>
    <definedName name="_xlnm.Print_Area" localSheetId="6">'January 25'!$A$1:$H$19</definedName>
    <definedName name="WeekStart" localSheetId="7">'January 25'!$K$4</definedName>
    <definedName name="WeekStart" localSheetId="6">'January 25'!$K$4</definedName>
    <definedName name="WeekStart" localSheetId="8">'January 25'!$K$4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25" l="1"/>
  <c r="D10" i="25"/>
  <c r="D9" i="25"/>
  <c r="C10" i="25"/>
  <c r="C9" i="25"/>
  <c r="B10" i="25"/>
  <c r="B9" i="25"/>
  <c r="F7" i="25"/>
  <c r="F6" i="25"/>
  <c r="E7" i="25"/>
  <c r="E6" i="25"/>
  <c r="D7" i="25"/>
  <c r="D6" i="25"/>
  <c r="C7" i="25"/>
  <c r="C6" i="25"/>
  <c r="B7" i="25"/>
  <c r="B6" i="25"/>
  <c r="F17" i="24"/>
  <c r="F16" i="24"/>
  <c r="E17" i="24"/>
  <c r="E16" i="24"/>
  <c r="D17" i="24"/>
  <c r="D16" i="24"/>
  <c r="C17" i="24"/>
  <c r="C16" i="24"/>
  <c r="B17" i="24"/>
  <c r="B16" i="24"/>
  <c r="F14" i="24"/>
  <c r="F13" i="24"/>
  <c r="E14" i="24"/>
  <c r="E13" i="24"/>
  <c r="D14" i="24"/>
  <c r="D13" i="24"/>
  <c r="C14" i="24"/>
  <c r="C13" i="24"/>
  <c r="B14" i="24"/>
  <c r="B13" i="24"/>
  <c r="F11" i="24"/>
  <c r="F10" i="24"/>
  <c r="E11" i="24"/>
  <c r="E10" i="24"/>
  <c r="D11" i="24"/>
  <c r="D10" i="24"/>
  <c r="C11" i="24"/>
  <c r="C10" i="24"/>
  <c r="B11" i="24"/>
  <c r="B10" i="24"/>
  <c r="F8" i="24"/>
  <c r="F7" i="24"/>
  <c r="E8" i="24"/>
  <c r="E7" i="24"/>
  <c r="D8" i="24"/>
  <c r="D7" i="24"/>
  <c r="C8" i="24"/>
  <c r="C7" i="24"/>
  <c r="B8" i="24"/>
  <c r="B7" i="24"/>
  <c r="F5" i="24"/>
  <c r="F4" i="24"/>
  <c r="E17" i="23"/>
  <c r="E16" i="23"/>
  <c r="D17" i="23"/>
  <c r="D16" i="23"/>
  <c r="C17" i="23"/>
  <c r="C16" i="23"/>
  <c r="B17" i="23"/>
  <c r="B16" i="23"/>
  <c r="F14" i="23"/>
  <c r="F13" i="23"/>
  <c r="E14" i="23"/>
  <c r="E13" i="23"/>
  <c r="D14" i="23"/>
  <c r="D13" i="23"/>
  <c r="C14" i="23"/>
  <c r="C13" i="23"/>
  <c r="B14" i="23"/>
  <c r="B13" i="23"/>
  <c r="D11" i="23"/>
  <c r="F11" i="23"/>
  <c r="F10" i="23"/>
  <c r="E11" i="23"/>
  <c r="E10" i="23"/>
  <c r="D10" i="23"/>
  <c r="C11" i="23"/>
  <c r="C10" i="23"/>
  <c r="B11" i="23"/>
  <c r="B10" i="23"/>
  <c r="F8" i="23"/>
  <c r="F7" i="23"/>
  <c r="E8" i="23"/>
  <c r="E7" i="23"/>
  <c r="D8" i="23"/>
  <c r="D7" i="23"/>
  <c r="C8" i="23"/>
  <c r="C7" i="23"/>
  <c r="B8" i="23"/>
  <c r="B7" i="23"/>
  <c r="F5" i="23"/>
  <c r="F4" i="23"/>
  <c r="E5" i="23"/>
  <c r="E4" i="23"/>
  <c r="D5" i="23"/>
  <c r="D4" i="23"/>
  <c r="C5" i="23"/>
  <c r="C4" i="23"/>
  <c r="B1" i="28"/>
  <c r="B2" i="28"/>
  <c r="B3" i="28" a="1"/>
  <c r="B3" i="28" s="1"/>
  <c r="B5" i="28" a="1"/>
  <c r="B5" i="28" s="1"/>
  <c r="B8" i="28" a="1"/>
  <c r="B8" i="28" s="1"/>
  <c r="B11" i="28" a="1"/>
  <c r="B11" i="28" s="1"/>
  <c r="B14" i="28" a="1"/>
  <c r="B14" i="28" s="1"/>
  <c r="B17" i="28" a="1"/>
  <c r="B17" i="28" s="1"/>
  <c r="B1" i="27"/>
  <c r="B2" i="27"/>
  <c r="B3" i="27" a="1"/>
  <c r="B3" i="27" s="1"/>
  <c r="B5" i="27" a="1"/>
  <c r="B5" i="27" s="1"/>
  <c r="B8" i="27" a="1"/>
  <c r="B8" i="27" s="1"/>
  <c r="B11" i="27" a="1"/>
  <c r="B11" i="27" s="1"/>
  <c r="B14" i="27" a="1"/>
  <c r="B14" i="27" s="1"/>
  <c r="B17" i="27" a="1"/>
  <c r="B17" i="27" s="1"/>
  <c r="B1" i="26"/>
  <c r="B2" i="26"/>
  <c r="B3" i="26" a="1"/>
  <c r="B3" i="26" s="1"/>
  <c r="B6" i="26" a="1"/>
  <c r="B6" i="26" s="1"/>
  <c r="B9" i="26" a="1"/>
  <c r="B9" i="26" s="1"/>
  <c r="B12" i="26" a="1"/>
  <c r="B12" i="26" s="1"/>
  <c r="B15" i="26" a="1"/>
  <c r="B15" i="26" s="1"/>
  <c r="B18" i="26" a="1"/>
  <c r="B18" i="26" s="1"/>
  <c r="H14" i="28" l="1"/>
  <c r="H11" i="28"/>
  <c r="H8" i="28"/>
  <c r="H5" i="28"/>
  <c r="H3" i="28"/>
  <c r="H2" i="28" s="1"/>
  <c r="G14" i="28"/>
  <c r="G11" i="28"/>
  <c r="G8" i="28"/>
  <c r="G5" i="28"/>
  <c r="G3" i="28"/>
  <c r="G2" i="28" s="1"/>
  <c r="D5" i="28"/>
  <c r="F14" i="28"/>
  <c r="F8" i="28"/>
  <c r="F3" i="28"/>
  <c r="F2" i="28" s="1"/>
  <c r="E8" i="28"/>
  <c r="E3" i="28"/>
  <c r="E2" i="28" s="1"/>
  <c r="D14" i="28"/>
  <c r="D3" i="28"/>
  <c r="D2" i="28" s="1"/>
  <c r="C17" i="28"/>
  <c r="C14" i="28"/>
  <c r="C11" i="28"/>
  <c r="C8" i="28"/>
  <c r="C5" i="28"/>
  <c r="C3" i="28"/>
  <c r="C2" i="28" s="1"/>
  <c r="F11" i="28"/>
  <c r="F5" i="28"/>
  <c r="E14" i="28"/>
  <c r="E11" i="28"/>
  <c r="E5" i="28"/>
  <c r="D11" i="28"/>
  <c r="D8" i="28"/>
  <c r="H14" i="27"/>
  <c r="H11" i="27"/>
  <c r="H8" i="27"/>
  <c r="H5" i="27"/>
  <c r="H3" i="27"/>
  <c r="H2" i="27" s="1"/>
  <c r="G14" i="27"/>
  <c r="G11" i="27"/>
  <c r="G8" i="27"/>
  <c r="G5" i="27"/>
  <c r="G3" i="27"/>
  <c r="G2" i="27" s="1"/>
  <c r="F14" i="27"/>
  <c r="F11" i="27"/>
  <c r="F8" i="27"/>
  <c r="F5" i="27"/>
  <c r="F3" i="27"/>
  <c r="F2" i="27" s="1"/>
  <c r="E14" i="27"/>
  <c r="E11" i="27"/>
  <c r="E8" i="27"/>
  <c r="E5" i="27"/>
  <c r="E3" i="27"/>
  <c r="E2" i="27" s="1"/>
  <c r="D14" i="27"/>
  <c r="D11" i="27"/>
  <c r="D8" i="27"/>
  <c r="D5" i="27"/>
  <c r="D3" i="27"/>
  <c r="D2" i="27" s="1"/>
  <c r="C17" i="27"/>
  <c r="C14" i="27"/>
  <c r="C11" i="27"/>
  <c r="C8" i="27"/>
  <c r="C5" i="27"/>
  <c r="C3" i="27"/>
  <c r="C2" i="27" s="1"/>
  <c r="H15" i="26"/>
  <c r="H12" i="26"/>
  <c r="H9" i="26"/>
  <c r="H6" i="26"/>
  <c r="H3" i="26"/>
  <c r="H2" i="26" s="1"/>
  <c r="G15" i="26"/>
  <c r="G12" i="26"/>
  <c r="G9" i="26"/>
  <c r="G6" i="26"/>
  <c r="G3" i="26"/>
  <c r="G2" i="26" s="1"/>
  <c r="E12" i="26"/>
  <c r="E6" i="26"/>
  <c r="D15" i="26"/>
  <c r="D12" i="26"/>
  <c r="D9" i="26"/>
  <c r="D6" i="26"/>
  <c r="D3" i="26"/>
  <c r="D2" i="26" s="1"/>
  <c r="F15" i="26"/>
  <c r="F12" i="26"/>
  <c r="F9" i="26"/>
  <c r="F6" i="26"/>
  <c r="F3" i="26"/>
  <c r="F2" i="26" s="1"/>
  <c r="C18" i="26"/>
  <c r="C15" i="26"/>
  <c r="C12" i="26"/>
  <c r="C9" i="26"/>
  <c r="C6" i="26"/>
  <c r="C3" i="26"/>
  <c r="C2" i="26" s="1"/>
  <c r="E15" i="26"/>
  <c r="E9" i="26"/>
  <c r="E3" i="26"/>
  <c r="E2" i="26" s="1"/>
  <c r="B2" i="25" l="1"/>
  <c r="B2" i="24"/>
  <c r="B2" i="23"/>
  <c r="B2" i="22"/>
  <c r="B1" i="23" l="1"/>
  <c r="B1" i="22"/>
  <c r="B1" i="25"/>
  <c r="B1" i="24"/>
  <c r="B1" i="14"/>
  <c r="B17" i="25" a="1"/>
  <c r="C17" i="25" s="1"/>
  <c r="B14" i="25" a="1"/>
  <c r="H14" i="25" s="1"/>
  <c r="B11" i="25" a="1"/>
  <c r="G11" i="25" s="1"/>
  <c r="B8" i="25" a="1"/>
  <c r="G8" i="25" s="1"/>
  <c r="B5" i="25" a="1"/>
  <c r="H5" i="25" s="1"/>
  <c r="B3" i="25" a="1"/>
  <c r="G3" i="25" s="1"/>
  <c r="G2" i="25" s="1"/>
  <c r="B18" i="24" a="1"/>
  <c r="C18" i="24" s="1"/>
  <c r="B15" i="24" a="1"/>
  <c r="H15" i="24" s="1"/>
  <c r="B12" i="24" a="1"/>
  <c r="G12" i="24" s="1"/>
  <c r="B9" i="24" a="1"/>
  <c r="G9" i="24" s="1"/>
  <c r="B6" i="24" a="1"/>
  <c r="H6" i="24" s="1"/>
  <c r="B3" i="24" a="1"/>
  <c r="G3" i="24" s="1"/>
  <c r="G2" i="24" s="1"/>
  <c r="B18" i="23" a="1"/>
  <c r="C18" i="23" s="1"/>
  <c r="B15" i="23" a="1"/>
  <c r="H15" i="23" s="1"/>
  <c r="B12" i="23" a="1"/>
  <c r="G12" i="23" s="1"/>
  <c r="B9" i="23" a="1"/>
  <c r="G9" i="23" s="1"/>
  <c r="B6" i="23" a="1"/>
  <c r="H6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C5" i="25" l="1"/>
  <c r="E5" i="25"/>
  <c r="G5" i="25"/>
  <c r="C14" i="25"/>
  <c r="E14" i="25"/>
  <c r="G14" i="25"/>
  <c r="B3" i="25"/>
  <c r="D3" i="25"/>
  <c r="D2" i="25" s="1"/>
  <c r="F3" i="25"/>
  <c r="F2" i="25" s="1"/>
  <c r="H3" i="25"/>
  <c r="H2" i="25" s="1"/>
  <c r="B5" i="25"/>
  <c r="D5" i="25"/>
  <c r="F5" i="25"/>
  <c r="B8" i="25"/>
  <c r="D8" i="25"/>
  <c r="F8" i="25"/>
  <c r="H8" i="25"/>
  <c r="B11" i="25"/>
  <c r="D11" i="25"/>
  <c r="F11" i="25"/>
  <c r="H11" i="25"/>
  <c r="B14" i="25"/>
  <c r="D14" i="25"/>
  <c r="F14" i="25"/>
  <c r="B17" i="25"/>
  <c r="C3" i="25"/>
  <c r="C2" i="25" s="1"/>
  <c r="E3" i="25"/>
  <c r="E2" i="25" s="1"/>
  <c r="C8" i="25"/>
  <c r="E8" i="25"/>
  <c r="C11" i="25"/>
  <c r="E11" i="25"/>
  <c r="C6" i="24"/>
  <c r="E6" i="24"/>
  <c r="G6" i="24"/>
  <c r="C15" i="24"/>
  <c r="E15" i="24"/>
  <c r="G15" i="24"/>
  <c r="B3" i="24"/>
  <c r="D3" i="24"/>
  <c r="D2" i="24" s="1"/>
  <c r="F3" i="24"/>
  <c r="F2" i="24" s="1"/>
  <c r="H3" i="24"/>
  <c r="H2" i="24" s="1"/>
  <c r="B6" i="24"/>
  <c r="D6" i="24"/>
  <c r="F6" i="24"/>
  <c r="B9" i="24"/>
  <c r="D9" i="24"/>
  <c r="F9" i="24"/>
  <c r="H9" i="24"/>
  <c r="B12" i="24"/>
  <c r="D12" i="24"/>
  <c r="F12" i="24"/>
  <c r="H12" i="24"/>
  <c r="B15" i="24"/>
  <c r="D15" i="24"/>
  <c r="F15" i="24"/>
  <c r="B18" i="24"/>
  <c r="C3" i="24"/>
  <c r="C2" i="24" s="1"/>
  <c r="E3" i="24"/>
  <c r="E2" i="24" s="1"/>
  <c r="C9" i="24"/>
  <c r="E9" i="24"/>
  <c r="C12" i="24"/>
  <c r="E12" i="24"/>
  <c r="C6" i="23"/>
  <c r="E6" i="23"/>
  <c r="G6" i="23"/>
  <c r="C15" i="23"/>
  <c r="E15" i="23"/>
  <c r="G15" i="23"/>
  <c r="B3" i="23"/>
  <c r="D3" i="23"/>
  <c r="D2" i="23" s="1"/>
  <c r="F3" i="23"/>
  <c r="F2" i="23" s="1"/>
  <c r="H3" i="23"/>
  <c r="H2" i="23" s="1"/>
  <c r="B6" i="23"/>
  <c r="D6" i="23"/>
  <c r="F6" i="23"/>
  <c r="B9" i="23"/>
  <c r="D9" i="23"/>
  <c r="F9" i="23"/>
  <c r="H9" i="23"/>
  <c r="B12" i="23"/>
  <c r="D12" i="23"/>
  <c r="F12" i="23"/>
  <c r="H12" i="23"/>
  <c r="B15" i="23"/>
  <c r="D15" i="23"/>
  <c r="F15" i="23"/>
  <c r="B18" i="23"/>
  <c r="C3" i="23"/>
  <c r="C2" i="23" s="1"/>
  <c r="E3" i="23"/>
  <c r="E2" i="23" s="1"/>
  <c r="C9" i="23"/>
  <c r="E9" i="23"/>
  <c r="C12" i="23"/>
  <c r="E12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<sst xmlns="http://schemas.openxmlformats.org/spreadsheetml/2006/main" count="330" uniqueCount="82">
  <si>
    <t>Notes</t>
  </si>
  <si>
    <t>Year</t>
  </si>
  <si>
    <t>Week Start</t>
  </si>
  <si>
    <t>Calendar Settings</t>
  </si>
  <si>
    <t>MONDAY</t>
  </si>
  <si>
    <t>Week 3</t>
  </si>
  <si>
    <t>Week 4</t>
  </si>
  <si>
    <t>Week 5</t>
  </si>
  <si>
    <t>Week 6</t>
  </si>
  <si>
    <t>Week 7</t>
  </si>
  <si>
    <t>Week 8</t>
  </si>
  <si>
    <t>Week 1</t>
  </si>
  <si>
    <t>Week 2</t>
  </si>
  <si>
    <t>WEEK TITLE</t>
  </si>
  <si>
    <t>DAY OF WEEK</t>
  </si>
  <si>
    <t>MEAL CHOICE</t>
  </si>
  <si>
    <t>MEAL DESCRIPTION</t>
  </si>
  <si>
    <t>WEEK 1</t>
  </si>
  <si>
    <t xml:space="preserve">Monday </t>
  </si>
  <si>
    <t>A</t>
  </si>
  <si>
    <t>BBQ Riblet (Cerdo a la Barbacoa) Sandwich
Green Beans
Dilled Carrots</t>
  </si>
  <si>
    <t>B</t>
  </si>
  <si>
    <t>Tuesday</t>
  </si>
  <si>
    <t>Wednesday</t>
  </si>
  <si>
    <t>Thursday</t>
  </si>
  <si>
    <t>Caprese Pasta Salad
Diced Beets
WW Crackers</t>
  </si>
  <si>
    <t>Friday</t>
  </si>
  <si>
    <t>WEEK 2</t>
  </si>
  <si>
    <t>Monday</t>
  </si>
  <si>
    <t>Teriyaki Tofu
Roasted Broccoli
Stir-fried Mixed Veg
Brown Rice</t>
  </si>
  <si>
    <t>Chicken (Pollo) Broccoli Alfredo
WW Pasta
Mixed Vegetable</t>
  </si>
  <si>
    <t>Krab (Cangrejo) Salad
on Mixed Greens
Marinated Cucumbers
WW Crackers</t>
  </si>
  <si>
    <t>WEEK 3</t>
  </si>
  <si>
    <t>Chicken (Pollo) Tinga
Elote Corn
Black Beans
WW Tortillas</t>
  </si>
  <si>
    <t>Beef Bolognese (Boloñesa) w/ Pasta
Mixed Vegetable
Spiced Peaches</t>
  </si>
  <si>
    <t>WEEK 4</t>
  </si>
  <si>
    <t>Egg Salad Wrap (Ensalada de Huevo)
Carrot &amp; Cranberry Salad
Marinated Cucumbers</t>
  </si>
  <si>
    <t>Turkey (Paavo) Tetrazzini
Dilled Peas &amp; Carrots
Roasted Yellow Squash</t>
  </si>
  <si>
    <t>Smothered Pork (Credo)
Thyme Roasted Carrots
Green Beans
Cracked Wheat Roll</t>
  </si>
  <si>
    <t>WEEK 5</t>
  </si>
  <si>
    <t>Beef Stroganoff
(Stroganoff de Ternera)
WW Pasta
Green Beans
Mixed Vegetable</t>
  </si>
  <si>
    <t>Turkey (Pavo) Ramen Crunch Salad
Spinach, Bok Choy &amp; Carrot
Marinated Cucumbers
WW Crackers
Mandarin Oranges</t>
  </si>
  <si>
    <t>Chicken (Pavo) Fajitas
Black Beans
WW Tortillas</t>
  </si>
  <si>
    <t>Orange Tarragon Cod (Bacalao)
Brown Rice
Bok Choy w/ Carrots
Asian Mixed Vegetable</t>
  </si>
  <si>
    <t>WEEK 6</t>
  </si>
  <si>
    <t>Sweet &amp; Sour Chicken (Pollo Agridulce)
Onion, Carrot &amp; Bell Pepper
Steamed Broccoli
Brown Rice</t>
  </si>
  <si>
    <t>Pork Carnitas
Pinto Beans
Chuckwagon Corn
WW Tortillas</t>
  </si>
  <si>
    <t>Sloppy Joe
Tater Tots
Roasted Brussels Sprouts</t>
  </si>
  <si>
    <t>Vegetarian Greek Salad w/
Chickpeas &amp; Mixed Veg
Pita Chips &amp; Tzatziki</t>
  </si>
  <si>
    <t>Breaded Fish (Pescado)
Seasoned Green Beans
Potato Wedges
WW Roll</t>
  </si>
  <si>
    <t>WEEK 7</t>
  </si>
  <si>
    <t>Turkey (Pavo) Pastrami Reuben
Roasted Potato Wedges
Steamed Broccoli</t>
  </si>
  <si>
    <t>Korean Bibimbap 
Ground Beef (Carne Molida)over Rice
w/ Carrot, Mushroom &amp; Zucchini</t>
  </si>
  <si>
    <t>Miso Glazed Cod (Bacalao)
Bok Choy w/ Carrots
Asian Mixed Vegetable
Brown Rice</t>
  </si>
  <si>
    <t>Green Chili Cheese Tamale (Tamal de Rajas con Queso)
Pinto Beans
Chuckwagon Corn</t>
  </si>
  <si>
    <t>WEEK 8</t>
  </si>
  <si>
    <t>Turkey (Pavo) Burger
Baked Beans
Sweet Potato Tots</t>
  </si>
  <si>
    <t>Zucchini w/ Italian Sausage (Salchicha Italiana) &amp; Marinara 
Roasted Pepper &amp; Onions
WG Roll</t>
  </si>
  <si>
    <t>Tuna Cakes (Tortas de Atún) on Green Beans
Seasoned Carrots  
WG Roll</t>
  </si>
  <si>
    <t>PHOENIX SENIOR NUTRITION PROGRAM
OCT 2024 - MAR 2025</t>
  </si>
  <si>
    <t>Ham &amp; Swiss Baguette
French Onion Soup</t>
  </si>
  <si>
    <t>Pimento Cheese &amp; Cucumbers on Cornbread Bun
Chicken Sausage Gumbo</t>
  </si>
  <si>
    <t>Three Cheese Sandwich
(Spinach, Tomato and Pesto)
Tomato Basil Bisque</t>
  </si>
  <si>
    <t>Turkey &amp; Cheddar on a Sweet Slider Roll
Creamy Potato Leek Soup</t>
  </si>
  <si>
    <t>Roast Beef &amp; Provolone
on a Hoagie Roll with Giardiniera Spread
Broccoli Cheddar Soup</t>
  </si>
  <si>
    <t>Chicken Pita
(Greens, Red Bell Pepper, Matchstick Carrots)
 Italian Dressing
Minestrone</t>
  </si>
  <si>
    <t>Country-Fried Steak (Carne)
Mashed Potatoes
Green Beans
WW Roll</t>
  </si>
  <si>
    <t>Turkey (Pavo) Stir-Fry
Steamed Bok Choy
Miso Glazed Carrots</t>
  </si>
  <si>
    <t>Tuna Salad (Atún) on Wheat Bread
Butternut Squash Soup</t>
  </si>
  <si>
    <t>Southwest Chicken Salad Wrap (Pollo)
w/ Mixed Greens 
Quartered Tomatoes - Pineapple</t>
  </si>
  <si>
    <t>Cheeseburger (Hamburguesa)
Buffalo Cauliflower
Baked Lays Chips</t>
  </si>
  <si>
    <t>Ground Turkey Tacos
Black Beans, Chuckwagon Corn
WW Tortillas</t>
  </si>
  <si>
    <t>BLT (Tocino) Wrap 
Corn Chowder</t>
  </si>
  <si>
    <t>Vegetarian Lasagna
Stewed Tomatoes
Garlic Green Beans</t>
  </si>
  <si>
    <t>Mexican Spiced Cod (Bacalao)
Roasted Bell Peppers
Calabasitas
Brown Rice</t>
  </si>
  <si>
    <t>Honey Garlic Chicken
Bok Choy
Cauliflower
Brown Rice</t>
  </si>
  <si>
    <t>Seasme Ginger Beef
Steamed Broccoli
Yellow Squash 
Brown Rice</t>
  </si>
  <si>
    <t>Smothered Turkey (Pavo)
Mashed Potatoes
Green Beans
Cornbread Stuffing</t>
  </si>
  <si>
    <t>Black Bean Burger w/ Swiss
Sweet Potato Fries
Mixed Vegetables</t>
  </si>
  <si>
    <t>Swedish Meatballs (Albóndigas)
Chopped Spinach
Green Bean Almondine</t>
  </si>
  <si>
    <t>French Toast w/ Maple Syrup
Pork Sausage Links
O'Brien Potatoes</t>
  </si>
  <si>
    <t>Fish (Pescado) Veracruz 
Refried Beans
Spanish 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</si>
</sst>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6">
    <font>
      <sz val="11"/>
      <color theme="1" tint="0.24994659260841701"/>
      <name val="Lucida Sans"/>
      <family val="2"/>
      <scheme val="minor"/>
    </font>
    <font>
      <sz val="11"/>
      <color theme="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12"/>
      <name val="Arial"/>
      <family val="2"/>
    </font>
    <font>
      <b/>
      <sz val="16"/>
      <name val="Arial"/>
      <family val="2"/>
    </font>
    <font>
      <b/>
      <sz val="16"/>
      <name val="Calibri"/>
      <family val="2"/>
    </font>
    <font>
      <sz val="16"/>
      <name val="Arial"/>
      <family val="2"/>
    </font>
    <font>
      <b/>
      <u/>
      <sz val="30"/>
      <color theme="9" tint="0.59999389629810485"/>
      <name val="Arial Black"/>
      <family val="2"/>
    </font>
    <font>
      <b/>
      <sz val="11"/>
      <color theme="0" tint="-0.14999847407452621"/>
      <name val="Lucida Sans"/>
      <family val="2"/>
      <scheme val="minor"/>
    </font>
    <font>
      <b/>
      <sz val="11"/>
      <color theme="1" tint="0.24994659260841701"/>
      <name val="Lucida Sans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1">
    <xf numFmtId="0" fontId="0" fillId="0" borderId="0">
      <alignment vertical="top"/>
    </xf>
    <xf numFmtId="0" fontId="9" fillId="3" borderId="0" applyNumberFormat="0" applyBorder="0" applyAlignment="0" applyProtection="0"/>
    <xf numFmtId="0" fontId="8" fillId="0" borderId="3" applyNumberFormat="0" applyFill="0" applyProtection="0">
      <alignment horizontal="left" vertical="center" indent="1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0" fontId="6" fillId="0" borderId="0" applyFill="0" applyBorder="0" applyProtection="0">
      <alignment vertical="center"/>
    </xf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6" borderId="0" applyBorder="0" applyProtection="0">
      <alignment horizontal="left" vertical="top" wrapText="1" indent="1"/>
    </xf>
    <xf numFmtId="0" fontId="8" fillId="0" borderId="0" applyFill="0" applyProtection="0"/>
    <xf numFmtId="0" fontId="11" fillId="0" borderId="0" applyFill="0" applyProtection="0"/>
    <xf numFmtId="0" fontId="15" fillId="2" borderId="0">
      <alignment vertical="center"/>
    </xf>
    <xf numFmtId="0" fontId="16" fillId="0" borderId="4">
      <alignment horizontal="left" vertical="center" indent="1"/>
    </xf>
    <xf numFmtId="164" fontId="10" fillId="7" borderId="0">
      <alignment horizontal="left" wrapText="1" indent="1"/>
    </xf>
    <xf numFmtId="164" fontId="14" fillId="0" borderId="0">
      <alignment horizontal="left" indent="1"/>
    </xf>
    <xf numFmtId="0" fontId="13" fillId="0" borderId="0" applyAlignment="0">
      <alignment horizontal="left"/>
    </xf>
    <xf numFmtId="0" fontId="1" fillId="0" borderId="0" applyBorder="0">
      <alignment vertical="top"/>
    </xf>
    <xf numFmtId="0" fontId="19" fillId="0" borderId="0"/>
  </cellStyleXfs>
  <cellXfs count="61">
    <xf numFmtId="0" fontId="0" fillId="0" borderId="0" xfId="0">
      <alignment vertical="top"/>
    </xf>
    <xf numFmtId="0" fontId="0" fillId="2" borderId="0" xfId="0" applyFill="1">
      <alignment vertical="top"/>
    </xf>
    <xf numFmtId="0" fontId="3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6" fillId="0" borderId="4" xfId="15">
      <alignment horizontal="left" vertical="center" indent="1"/>
    </xf>
    <xf numFmtId="0" fontId="17" fillId="0" borderId="0" xfId="13" applyFont="1" applyAlignment="1">
      <alignment horizontal="right"/>
    </xf>
    <xf numFmtId="164" fontId="12" fillId="8" borderId="5" xfId="0" applyNumberFormat="1" applyFont="1" applyFill="1" applyBorder="1" applyAlignment="1">
      <alignment horizontal="left" indent="1"/>
    </xf>
    <xf numFmtId="0" fontId="10" fillId="8" borderId="8" xfId="11" applyFill="1" applyBorder="1" applyAlignment="1">
      <alignment vertical="top" wrapText="1"/>
    </xf>
    <xf numFmtId="164" fontId="10" fillId="7" borderId="0" xfId="16">
      <alignment horizontal="left" wrapText="1" indent="1"/>
    </xf>
    <xf numFmtId="164" fontId="14" fillId="7" borderId="0" xfId="16" applyFont="1">
      <alignment horizontal="left" wrapText="1" indent="1"/>
    </xf>
    <xf numFmtId="164" fontId="14" fillId="0" borderId="0" xfId="17">
      <alignment horizontal="left" indent="1"/>
    </xf>
    <xf numFmtId="0" fontId="13" fillId="0" borderId="0" xfId="18" applyAlignment="1">
      <alignment horizontal="left"/>
    </xf>
    <xf numFmtId="0" fontId="17" fillId="0" borderId="0" xfId="13" applyFont="1" applyAlignment="1">
      <alignment horizontal="right" vertical="top"/>
    </xf>
    <xf numFmtId="0" fontId="13" fillId="0" borderId="0" xfId="18" applyAlignment="1">
      <alignment horizontal="left" vertical="top"/>
    </xf>
    <xf numFmtId="0" fontId="15" fillId="9" borderId="0" xfId="14" applyFill="1">
      <alignment vertical="center"/>
    </xf>
    <xf numFmtId="0" fontId="6" fillId="9" borderId="0" xfId="5" applyFill="1" applyBorder="1" applyAlignment="1">
      <alignment horizontal="left" vertical="center"/>
    </xf>
    <xf numFmtId="0" fontId="8" fillId="9" borderId="0" xfId="2" applyFill="1" applyBorder="1" applyAlignment="1">
      <alignment vertical="center"/>
    </xf>
    <xf numFmtId="0" fontId="6" fillId="9" borderId="0" xfId="5" applyFill="1" applyAlignment="1">
      <alignment horizontal="left" vertical="center"/>
    </xf>
    <xf numFmtId="0" fontId="15" fillId="10" borderId="0" xfId="14" applyFill="1">
      <alignment vertical="center"/>
    </xf>
    <xf numFmtId="0" fontId="6" fillId="10" borderId="0" xfId="5" applyFill="1" applyBorder="1" applyAlignment="1">
      <alignment horizontal="left" vertical="center"/>
    </xf>
    <xf numFmtId="0" fontId="8" fillId="10" borderId="0" xfId="2" applyFill="1" applyBorder="1" applyAlignment="1">
      <alignment vertical="center"/>
    </xf>
    <xf numFmtId="0" fontId="6" fillId="10" borderId="0" xfId="5" applyFill="1" applyBorder="1" applyAlignment="1">
      <alignment horizontal="right" vertical="center"/>
    </xf>
    <xf numFmtId="0" fontId="15" fillId="11" borderId="0" xfId="14" applyFill="1">
      <alignment vertical="center"/>
    </xf>
    <xf numFmtId="0" fontId="6" fillId="11" borderId="0" xfId="5" applyFill="1" applyBorder="1" applyAlignment="1">
      <alignment horizontal="left" vertical="center"/>
    </xf>
    <xf numFmtId="0" fontId="8" fillId="11" borderId="0" xfId="2" applyFill="1" applyBorder="1" applyAlignment="1">
      <alignment vertical="center"/>
    </xf>
    <xf numFmtId="0" fontId="6" fillId="11" borderId="0" xfId="5" applyFill="1" applyBorder="1" applyAlignment="1">
      <alignment horizontal="right" vertical="center"/>
    </xf>
    <xf numFmtId="0" fontId="15" fillId="12" borderId="0" xfId="14" applyFill="1">
      <alignment vertical="center"/>
    </xf>
    <xf numFmtId="0" fontId="6" fillId="12" borderId="0" xfId="5" applyFill="1" applyBorder="1" applyAlignment="1">
      <alignment horizontal="left" vertical="center"/>
    </xf>
    <xf numFmtId="0" fontId="8" fillId="12" borderId="0" xfId="2" applyFill="1" applyBorder="1" applyAlignment="1">
      <alignment vertical="center"/>
    </xf>
    <xf numFmtId="0" fontId="6" fillId="12" borderId="0" xfId="5" applyFill="1" applyBorder="1" applyAlignment="1">
      <alignment horizontal="right" vertical="center"/>
    </xf>
    <xf numFmtId="0" fontId="6" fillId="13" borderId="0" xfId="5" applyFill="1" applyBorder="1" applyAlignment="1">
      <alignment horizontal="left" vertical="center"/>
    </xf>
    <xf numFmtId="0" fontId="8" fillId="13" borderId="0" xfId="2" applyFill="1" applyBorder="1" applyAlignment="1">
      <alignment vertical="center"/>
    </xf>
    <xf numFmtId="0" fontId="6" fillId="13" borderId="0" xfId="5" applyFill="1" applyBorder="1" applyAlignment="1">
      <alignment horizontal="right" vertical="center"/>
    </xf>
    <xf numFmtId="0" fontId="6" fillId="14" borderId="0" xfId="5" applyFill="1" applyBorder="1" applyAlignment="1">
      <alignment horizontal="left" vertical="center"/>
    </xf>
    <xf numFmtId="0" fontId="8" fillId="14" borderId="0" xfId="2" applyFill="1" applyBorder="1" applyAlignment="1">
      <alignment vertical="center"/>
    </xf>
    <xf numFmtId="0" fontId="6" fillId="14" borderId="0" xfId="5" applyFill="1" applyBorder="1" applyAlignment="1">
      <alignment horizontal="right" vertical="center"/>
    </xf>
    <xf numFmtId="0" fontId="18" fillId="13" borderId="0" xfId="14" applyFont="1" applyFill="1">
      <alignment vertical="center"/>
    </xf>
    <xf numFmtId="0" fontId="15" fillId="15" borderId="0" xfId="14" applyFill="1">
      <alignment vertical="center"/>
    </xf>
    <xf numFmtId="0" fontId="6" fillId="15" borderId="0" xfId="5" applyFill="1" applyBorder="1" applyAlignment="1">
      <alignment horizontal="left" vertical="center"/>
    </xf>
    <xf numFmtId="0" fontId="8" fillId="15" borderId="0" xfId="2" applyFill="1" applyBorder="1" applyAlignment="1">
      <alignment vertical="center"/>
    </xf>
    <xf numFmtId="0" fontId="6" fillId="15" borderId="0" xfId="5" applyFill="1" applyBorder="1" applyAlignment="1">
      <alignment horizontal="right" vertical="center"/>
    </xf>
    <xf numFmtId="0" fontId="18" fillId="14" borderId="0" xfId="14" applyFont="1" applyFill="1">
      <alignment vertical="center"/>
    </xf>
    <xf numFmtId="0" fontId="10" fillId="8" borderId="0" xfId="11" applyFill="1" applyBorder="1" applyAlignment="1">
      <alignment vertical="top" wrapText="1"/>
    </xf>
    <xf numFmtId="0" fontId="0" fillId="8" borderId="0" xfId="0" applyFill="1">
      <alignment vertical="top"/>
    </xf>
    <xf numFmtId="0" fontId="22" fillId="0" borderId="12" xfId="20" applyFont="1" applyBorder="1" applyAlignment="1">
      <alignment horizontal="center" vertical="center"/>
    </xf>
    <xf numFmtId="0" fontId="21" fillId="8" borderId="12" xfId="20" applyFont="1" applyFill="1" applyBorder="1" applyAlignment="1">
      <alignment horizontal="center" vertical="center" wrapText="1"/>
    </xf>
    <xf numFmtId="0" fontId="22" fillId="17" borderId="0" xfId="20" applyFont="1" applyFill="1" applyAlignment="1">
      <alignment horizontal="center" vertical="center"/>
    </xf>
    <xf numFmtId="0" fontId="21" fillId="17" borderId="0" xfId="20" applyFont="1" applyFill="1" applyAlignment="1">
      <alignment horizontal="center" vertical="center"/>
    </xf>
    <xf numFmtId="0" fontId="20" fillId="18" borderId="11" xfId="20" applyFont="1" applyFill="1" applyBorder="1" applyAlignment="1">
      <alignment horizontal="center" vertical="center" wrapText="1"/>
    </xf>
    <xf numFmtId="164" fontId="14" fillId="0" borderId="0" xfId="17" applyAlignment="1">
      <alignment horizontal="center" vertical="center" wrapText="1"/>
    </xf>
    <xf numFmtId="164" fontId="24" fillId="7" borderId="0" xfId="16" applyFont="1">
      <alignment horizontal="left" wrapText="1" indent="1"/>
    </xf>
    <xf numFmtId="0" fontId="25" fillId="0" borderId="0" xfId="0" applyFont="1">
      <alignment vertical="top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6" fillId="0" borderId="4" xfId="15" applyAlignment="1">
      <alignment horizontal="center" vertical="center"/>
    </xf>
    <xf numFmtId="0" fontId="23" fillId="16" borderId="0" xfId="19" applyFont="1" applyFill="1" applyBorder="1" applyAlignment="1">
      <alignment horizontal="center" vertical="center" wrapText="1"/>
    </xf>
    <xf numFmtId="0" fontId="23" fillId="16" borderId="0" xfId="19" applyFont="1" applyFill="1" applyBorder="1" applyAlignment="1">
      <alignment horizontal="center" vertical="center"/>
    </xf>
    <xf numFmtId="0" fontId="0" fillId="0" borderId="0" xfId="0" applyAlignment="1">
      <alignment horizontal="center" vertical="center" textRotation="255"/>
    </xf>
  </cellXfs>
  <cellStyles count="21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Normal 2" xfId="19" xr:uid="{29DEB7A1-527A-447E-8AE0-A90561505D14}"/>
    <cellStyle name="Normal 2 2" xfId="20" xr:uid="{94A2EC0A-73BC-4C6E-8BC8-3383BBC44032}"/>
    <cellStyle name="Percent" xfId="10" builtinId="5" customBuiltin="1"/>
    <cellStyle name="Settings Entry" xfId="18" xr:uid="{8F0303C9-060A-4378-B3BA-99408B995F90}"/>
    <cellStyle name="Title" xfId="5" builtinId="15" customBuiltin="1"/>
  </cellStyles>
  <dxfs count="21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G1" sqref="G1:H1048576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5" t="str">
        <f>"January "&amp;CalendarYear</f>
        <v>January 2024</v>
      </c>
      <c r="C1" s="16"/>
      <c r="D1" s="16"/>
      <c r="E1" s="17"/>
      <c r="F1" s="17"/>
      <c r="G1" s="17"/>
      <c r="H1" s="18"/>
    </row>
    <row r="2" spans="1:11" s="2" customFormat="1" ht="21.75" customHeight="1">
      <c r="A2"/>
      <c r="B2" s="5" t="str">
        <f>WeekStart</f>
        <v>MONDAY</v>
      </c>
      <c r="C2" s="5" t="str">
        <f t="shared" ref="C2:H2" si="0">UPPER(TEXT(C3,"dddd"))</f>
        <v>TUESDAY</v>
      </c>
      <c r="D2" s="5" t="str">
        <f>UPPER(TEXT(D3,"dddd"))</f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  <c r="J2" s="57" t="s">
        <v>3</v>
      </c>
      <c r="K2" s="57"/>
    </row>
    <row r="3" spans="1:11" s="3" customFormat="1" ht="19.5" customHeight="1">
      <c r="A3"/>
      <c r="B3" s="11">
        <f t="array" ref="B3:H3">DaysAndWeeks+DATE(CalendarYear,1,1)-WEEKDAY(DATE(CalendarYear,1,1),(WeekStart="Monday")+1)+1</f>
        <v>45292</v>
      </c>
      <c r="C3" s="11">
        <v>45293</v>
      </c>
      <c r="D3" s="11">
        <v>45294</v>
      </c>
      <c r="E3" s="11">
        <v>45295</v>
      </c>
      <c r="F3" s="11">
        <v>45296</v>
      </c>
      <c r="G3" s="11">
        <v>45297</v>
      </c>
      <c r="H3" s="11">
        <v>45298</v>
      </c>
      <c r="J3" s="6" t="s">
        <v>1</v>
      </c>
      <c r="K3" s="12">
        <v>2024</v>
      </c>
    </row>
    <row r="4" spans="1:11" ht="57.95" customHeight="1">
      <c r="B4" s="11"/>
      <c r="C4" s="11"/>
      <c r="D4" s="11"/>
      <c r="E4" s="11"/>
      <c r="F4" s="11"/>
      <c r="G4" s="11"/>
      <c r="H4" s="11"/>
      <c r="J4" s="13" t="s">
        <v>2</v>
      </c>
      <c r="K4" s="14" t="s">
        <v>4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45299</v>
      </c>
      <c r="C5" s="10">
        <v>45300</v>
      </c>
      <c r="D5" s="10">
        <v>45301</v>
      </c>
      <c r="E5" s="10">
        <v>45302</v>
      </c>
      <c r="F5" s="10">
        <v>45303</v>
      </c>
      <c r="G5" s="10">
        <v>45304</v>
      </c>
      <c r="H5" s="10">
        <v>45305</v>
      </c>
    </row>
    <row r="6" spans="1:11" ht="57.95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45306</v>
      </c>
      <c r="C7" s="11">
        <v>45307</v>
      </c>
      <c r="D7" s="11">
        <v>45308</v>
      </c>
      <c r="E7" s="11">
        <v>45309</v>
      </c>
      <c r="F7" s="11">
        <v>45310</v>
      </c>
      <c r="G7" s="11">
        <v>45311</v>
      </c>
      <c r="H7" s="11">
        <v>45312</v>
      </c>
      <c r="J7" s="4"/>
    </row>
    <row r="8" spans="1:11" ht="57.95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45313</v>
      </c>
      <c r="C9" s="9">
        <v>45314</v>
      </c>
      <c r="D9" s="9">
        <v>45315</v>
      </c>
      <c r="E9" s="9">
        <v>45316</v>
      </c>
      <c r="F9" s="9">
        <v>45317</v>
      </c>
      <c r="G9" s="9">
        <v>45318</v>
      </c>
      <c r="H9" s="9">
        <v>45319</v>
      </c>
    </row>
    <row r="10" spans="1:11" ht="57.95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45320</v>
      </c>
      <c r="C11" s="11">
        <v>45321</v>
      </c>
      <c r="D11" s="11">
        <v>45322</v>
      </c>
      <c r="E11" s="11">
        <v>45323</v>
      </c>
      <c r="F11" s="11">
        <v>45324</v>
      </c>
      <c r="G11" s="11">
        <v>45325</v>
      </c>
      <c r="H11" s="11">
        <v>45326</v>
      </c>
    </row>
    <row r="12" spans="1:11" ht="57.95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45327</v>
      </c>
      <c r="C13" s="9">
        <v>45328</v>
      </c>
      <c r="D13" s="7" t="s">
        <v>0</v>
      </c>
      <c r="E13" s="53"/>
      <c r="F13" s="53"/>
      <c r="G13" s="53"/>
      <c r="H13" s="54"/>
    </row>
    <row r="14" spans="1:11" ht="57.95" customHeight="1">
      <c r="B14" s="9"/>
      <c r="C14" s="9"/>
      <c r="D14" s="8"/>
      <c r="E14" s="55"/>
      <c r="F14" s="55"/>
      <c r="G14" s="55"/>
      <c r="H14" s="56"/>
    </row>
  </sheetData>
  <mergeCells count="2">
    <mergeCell ref="E13:H14"/>
    <mergeCell ref="J2:K2"/>
  </mergeCells>
  <phoneticPr fontId="2" type="noConversion"/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24">
      <formula>DAY(B3)&gt;8</formula>
    </cfRule>
  </conditionalFormatting>
  <conditionalFormatting sqref="B11:H11">
    <cfRule type="expression" dxfId="18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>
      <selection activeCell="G1" sqref="G1:H1048576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  <col min="10" max="10" width="10.6640625" customWidth="1"/>
  </cols>
  <sheetData>
    <row r="1" spans="2:8" ht="59.25" customHeight="1">
      <c r="B1" s="27" t="str">
        <f>"September "&amp;CalendarYear</f>
        <v>September 2024</v>
      </c>
      <c r="C1" s="28"/>
      <c r="D1" s="28"/>
      <c r="E1" s="29"/>
      <c r="F1" s="29"/>
      <c r="G1" s="29"/>
      <c r="H1" s="30"/>
    </row>
    <row r="2" spans="2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2:8" ht="19.5" customHeight="1">
      <c r="B3" s="11">
        <f t="array" ref="B3:H3">DaysAndWeeks+DATE(CalendarYear,9,1)-WEEKDAY(DATE(CalendarYear,9,1),(WeekStart="Monday")+1)+1</f>
        <v>45530</v>
      </c>
      <c r="C3" s="11">
        <v>45531</v>
      </c>
      <c r="D3" s="11">
        <v>45532</v>
      </c>
      <c r="E3" s="11">
        <v>45533</v>
      </c>
      <c r="F3" s="11">
        <v>45534</v>
      </c>
      <c r="G3" s="11">
        <v>45535</v>
      </c>
      <c r="H3" s="11">
        <v>45536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45537</v>
      </c>
      <c r="C5" s="9">
        <v>45538</v>
      </c>
      <c r="D5" s="9">
        <v>45539</v>
      </c>
      <c r="E5" s="9">
        <v>45540</v>
      </c>
      <c r="F5" s="9">
        <v>45541</v>
      </c>
      <c r="G5" s="9">
        <v>45542</v>
      </c>
      <c r="H5" s="9">
        <v>45543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45544</v>
      </c>
      <c r="C7" s="11">
        <v>45545</v>
      </c>
      <c r="D7" s="11">
        <v>45546</v>
      </c>
      <c r="E7" s="11">
        <v>45547</v>
      </c>
      <c r="F7" s="11">
        <v>45548</v>
      </c>
      <c r="G7" s="11">
        <v>45549</v>
      </c>
      <c r="H7" s="11">
        <v>45550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45551</v>
      </c>
      <c r="C9" s="9">
        <v>45552</v>
      </c>
      <c r="D9" s="9">
        <v>45553</v>
      </c>
      <c r="E9" s="9">
        <v>45554</v>
      </c>
      <c r="F9" s="9">
        <v>45555</v>
      </c>
      <c r="G9" s="9">
        <v>45556</v>
      </c>
      <c r="H9" s="9">
        <v>45557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45558</v>
      </c>
      <c r="C11" s="11">
        <v>45559</v>
      </c>
      <c r="D11" s="11">
        <v>45560</v>
      </c>
      <c r="E11" s="11">
        <v>45561</v>
      </c>
      <c r="F11" s="11">
        <v>45562</v>
      </c>
      <c r="G11" s="11">
        <v>45563</v>
      </c>
      <c r="H11" s="11">
        <v>45564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45565</v>
      </c>
      <c r="C13" s="9">
        <v>45566</v>
      </c>
      <c r="D13" s="7" t="s">
        <v>0</v>
      </c>
      <c r="E13" s="53"/>
      <c r="F13" s="53"/>
      <c r="G13" s="53"/>
      <c r="H13" s="54"/>
    </row>
    <row r="14" spans="2:8" ht="57.95" customHeight="1">
      <c r="B14" s="9"/>
      <c r="C14" s="9"/>
      <c r="D14" s="8"/>
      <c r="E14" s="55"/>
      <c r="F14" s="55"/>
      <c r="G14" s="55"/>
      <c r="H14" s="56"/>
    </row>
  </sheetData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0AF2D-C761-427C-80EE-C62EBE0275AB}">
  <sheetPr>
    <tabColor theme="5" tint="0.59999389629810485"/>
  </sheetPr>
  <dimension ref="A1:P90"/>
  <sheetViews>
    <sheetView tabSelected="1" zoomScale="60" zoomScaleNormal="60" workbookViewId="0">
      <selection activeCell="G3" sqref="G3"/>
    </sheetView>
  </sheetViews>
  <sheetFormatPr defaultRowHeight="14.25"/>
  <cols>
    <col min="1" max="1" width="12.5546875" customWidth="1"/>
    <col min="2" max="2" width="16.5546875" customWidth="1"/>
    <col min="3" max="3" width="19.33203125" customWidth="1"/>
    <col min="4" max="4" width="59.88671875" customWidth="1"/>
  </cols>
  <sheetData>
    <row r="1" spans="1:4" ht="99" customHeight="1">
      <c r="A1" s="58" t="s">
        <v>59</v>
      </c>
      <c r="B1" s="59"/>
      <c r="C1" s="59"/>
      <c r="D1" s="59"/>
    </row>
    <row r="2" spans="1:4" ht="40.5">
      <c r="A2" s="49" t="s">
        <v>13</v>
      </c>
      <c r="B2" s="49" t="s">
        <v>14</v>
      </c>
      <c r="C2" s="49" t="s">
        <v>15</v>
      </c>
      <c r="D2" s="49" t="s">
        <v>16</v>
      </c>
    </row>
    <row r="3" spans="1:4" ht="95.45" customHeight="1">
      <c r="A3" s="45" t="s">
        <v>17</v>
      </c>
      <c r="B3" s="45" t="s">
        <v>18</v>
      </c>
      <c r="C3" s="45" t="s">
        <v>19</v>
      </c>
      <c r="D3" s="46" t="s">
        <v>20</v>
      </c>
    </row>
    <row r="4" spans="1:4" ht="95.45" customHeight="1">
      <c r="A4" s="45" t="s">
        <v>17</v>
      </c>
      <c r="B4" s="45"/>
      <c r="C4" s="45" t="s">
        <v>21</v>
      </c>
      <c r="D4" s="46" t="s">
        <v>68</v>
      </c>
    </row>
    <row r="5" spans="1:4" ht="95.45" customHeight="1">
      <c r="A5" s="45" t="s">
        <v>17</v>
      </c>
      <c r="B5" s="45" t="s">
        <v>22</v>
      </c>
      <c r="C5" s="45" t="s">
        <v>19</v>
      </c>
      <c r="D5" s="46" t="s">
        <v>69</v>
      </c>
    </row>
    <row r="6" spans="1:4" ht="95.45" customHeight="1">
      <c r="A6" s="45" t="s">
        <v>17</v>
      </c>
      <c r="B6" s="45"/>
      <c r="C6" s="45" t="s">
        <v>21</v>
      </c>
      <c r="D6" s="46" t="s">
        <v>68</v>
      </c>
    </row>
    <row r="7" spans="1:4" ht="95.45" customHeight="1">
      <c r="A7" s="45" t="s">
        <v>17</v>
      </c>
      <c r="B7" s="45" t="s">
        <v>23</v>
      </c>
      <c r="C7" s="45" t="s">
        <v>19</v>
      </c>
      <c r="D7" s="46" t="s">
        <v>25</v>
      </c>
    </row>
    <row r="8" spans="1:4" ht="95.45" customHeight="1">
      <c r="A8" s="45" t="s">
        <v>17</v>
      </c>
      <c r="B8" s="45"/>
      <c r="C8" s="45" t="s">
        <v>21</v>
      </c>
      <c r="D8" s="46" t="s">
        <v>68</v>
      </c>
    </row>
    <row r="9" spans="1:4" ht="95.45" customHeight="1">
      <c r="A9" s="45" t="s">
        <v>17</v>
      </c>
      <c r="B9" s="45" t="s">
        <v>24</v>
      </c>
      <c r="C9" s="45" t="s">
        <v>19</v>
      </c>
      <c r="D9" s="46" t="s">
        <v>66</v>
      </c>
    </row>
    <row r="10" spans="1:4" ht="95.45" customHeight="1">
      <c r="A10" s="45" t="s">
        <v>17</v>
      </c>
      <c r="B10" s="45"/>
      <c r="C10" s="45" t="s">
        <v>21</v>
      </c>
      <c r="D10" s="46" t="s">
        <v>68</v>
      </c>
    </row>
    <row r="11" spans="1:4" ht="95.45" customHeight="1">
      <c r="A11" s="45" t="s">
        <v>17</v>
      </c>
      <c r="B11" s="45" t="s">
        <v>26</v>
      </c>
      <c r="C11" s="45" t="s">
        <v>19</v>
      </c>
      <c r="D11" s="46" t="s">
        <v>67</v>
      </c>
    </row>
    <row r="12" spans="1:4" ht="95.45" customHeight="1">
      <c r="A12" s="45" t="s">
        <v>17</v>
      </c>
      <c r="B12" s="45"/>
      <c r="C12" s="45" t="s">
        <v>21</v>
      </c>
      <c r="D12" s="46" t="s">
        <v>68</v>
      </c>
    </row>
    <row r="13" spans="1:4" ht="21">
      <c r="A13" s="47"/>
      <c r="B13" s="47"/>
      <c r="C13" s="47"/>
      <c r="D13" s="48"/>
    </row>
    <row r="14" spans="1:4" ht="95.45" customHeight="1">
      <c r="A14" s="45" t="s">
        <v>27</v>
      </c>
      <c r="B14" s="45" t="s">
        <v>28</v>
      </c>
      <c r="C14" s="45" t="s">
        <v>19</v>
      </c>
      <c r="D14" s="46" t="s">
        <v>30</v>
      </c>
    </row>
    <row r="15" spans="1:4" ht="95.45" customHeight="1">
      <c r="A15" s="45" t="s">
        <v>27</v>
      </c>
      <c r="B15" s="45"/>
      <c r="C15" s="45" t="s">
        <v>21</v>
      </c>
      <c r="D15" s="46" t="s">
        <v>72</v>
      </c>
    </row>
    <row r="16" spans="1:4" ht="95.45" customHeight="1">
      <c r="A16" s="45" t="s">
        <v>27</v>
      </c>
      <c r="B16" s="45" t="s">
        <v>22</v>
      </c>
      <c r="C16" s="45" t="s">
        <v>19</v>
      </c>
      <c r="D16" s="46" t="s">
        <v>70</v>
      </c>
    </row>
    <row r="17" spans="1:9" ht="95.45" customHeight="1">
      <c r="A17" s="45" t="s">
        <v>27</v>
      </c>
      <c r="B17" s="45"/>
      <c r="C17" s="45" t="s">
        <v>21</v>
      </c>
      <c r="D17" s="46" t="s">
        <v>72</v>
      </c>
    </row>
    <row r="18" spans="1:9" ht="95.45" customHeight="1">
      <c r="A18" s="45" t="s">
        <v>27</v>
      </c>
      <c r="B18" s="45" t="s">
        <v>23</v>
      </c>
      <c r="C18" s="45" t="s">
        <v>19</v>
      </c>
      <c r="D18" s="46" t="s">
        <v>29</v>
      </c>
    </row>
    <row r="19" spans="1:9" ht="95.45" customHeight="1">
      <c r="A19" s="45" t="s">
        <v>27</v>
      </c>
      <c r="B19" s="45"/>
      <c r="C19" s="45" t="s">
        <v>21</v>
      </c>
      <c r="D19" s="46" t="s">
        <v>72</v>
      </c>
    </row>
    <row r="20" spans="1:9" ht="95.45" customHeight="1">
      <c r="A20" s="45" t="s">
        <v>27</v>
      </c>
      <c r="B20" s="45" t="s">
        <v>24</v>
      </c>
      <c r="C20" s="45" t="s">
        <v>19</v>
      </c>
      <c r="D20" s="46" t="s">
        <v>71</v>
      </c>
    </row>
    <row r="21" spans="1:9" ht="95.45" customHeight="1">
      <c r="A21" s="45" t="s">
        <v>27</v>
      </c>
      <c r="B21" s="45"/>
      <c r="C21" s="45" t="s">
        <v>21</v>
      </c>
      <c r="D21" s="46" t="s">
        <v>72</v>
      </c>
    </row>
    <row r="22" spans="1:9" ht="95.45" customHeight="1">
      <c r="A22" s="45" t="s">
        <v>27</v>
      </c>
      <c r="B22" s="45" t="s">
        <v>26</v>
      </c>
      <c r="C22" s="45" t="s">
        <v>19</v>
      </c>
      <c r="D22" s="46" t="s">
        <v>31</v>
      </c>
    </row>
    <row r="23" spans="1:9" ht="95.45" customHeight="1">
      <c r="A23" s="45" t="s">
        <v>27</v>
      </c>
      <c r="B23" s="45"/>
      <c r="C23" s="45" t="s">
        <v>21</v>
      </c>
      <c r="D23" s="46" t="s">
        <v>72</v>
      </c>
    </row>
    <row r="24" spans="1:9" ht="21">
      <c r="A24" s="47"/>
      <c r="B24" s="47"/>
      <c r="C24" s="47"/>
      <c r="D24" s="48"/>
    </row>
    <row r="25" spans="1:9" ht="95.45" customHeight="1">
      <c r="A25" s="45" t="s">
        <v>32</v>
      </c>
      <c r="B25" s="45" t="s">
        <v>28</v>
      </c>
      <c r="C25" s="45" t="s">
        <v>19</v>
      </c>
      <c r="D25" s="46" t="s">
        <v>34</v>
      </c>
    </row>
    <row r="26" spans="1:9" ht="95.45" customHeight="1">
      <c r="A26" s="45" t="s">
        <v>32</v>
      </c>
      <c r="B26" s="45"/>
      <c r="C26" s="45" t="s">
        <v>21</v>
      </c>
      <c r="D26" s="46" t="s">
        <v>60</v>
      </c>
      <c r="I26" s="46"/>
    </row>
    <row r="27" spans="1:9" ht="95.45" customHeight="1">
      <c r="A27" s="45" t="s">
        <v>32</v>
      </c>
      <c r="B27" s="45" t="s">
        <v>22</v>
      </c>
      <c r="C27" s="45" t="s">
        <v>19</v>
      </c>
      <c r="D27" s="46" t="s">
        <v>73</v>
      </c>
      <c r="I27" s="46"/>
    </row>
    <row r="28" spans="1:9" ht="95.45" customHeight="1">
      <c r="A28" s="45" t="s">
        <v>32</v>
      </c>
      <c r="B28" s="45"/>
      <c r="C28" s="45" t="s">
        <v>21</v>
      </c>
      <c r="D28" s="46" t="s">
        <v>60</v>
      </c>
      <c r="F28" s="46"/>
    </row>
    <row r="29" spans="1:9" ht="95.45" customHeight="1">
      <c r="A29" s="45" t="s">
        <v>32</v>
      </c>
      <c r="B29" s="45" t="s">
        <v>23</v>
      </c>
      <c r="C29" s="45" t="s">
        <v>19</v>
      </c>
      <c r="D29" s="46" t="s">
        <v>77</v>
      </c>
      <c r="F29" s="46"/>
    </row>
    <row r="30" spans="1:9" ht="95.45" customHeight="1">
      <c r="A30" s="45" t="s">
        <v>32</v>
      </c>
      <c r="B30" s="45"/>
      <c r="C30" s="45" t="s">
        <v>21</v>
      </c>
      <c r="D30" s="46" t="s">
        <v>60</v>
      </c>
    </row>
    <row r="31" spans="1:9" ht="95.45" customHeight="1">
      <c r="A31" s="45" t="s">
        <v>32</v>
      </c>
      <c r="B31" s="45" t="s">
        <v>24</v>
      </c>
      <c r="C31" s="45" t="s">
        <v>19</v>
      </c>
      <c r="D31" s="46" t="s">
        <v>75</v>
      </c>
    </row>
    <row r="32" spans="1:9" ht="95.45" customHeight="1">
      <c r="A32" s="45" t="s">
        <v>32</v>
      </c>
      <c r="B32" s="45"/>
      <c r="C32" s="45" t="s">
        <v>21</v>
      </c>
      <c r="D32" s="46" t="s">
        <v>60</v>
      </c>
    </row>
    <row r="33" spans="1:8" ht="95.45" customHeight="1">
      <c r="A33" s="45" t="s">
        <v>32</v>
      </c>
      <c r="B33" s="45" t="s">
        <v>26</v>
      </c>
      <c r="C33" s="45" t="s">
        <v>19</v>
      </c>
      <c r="D33" s="46" t="s">
        <v>74</v>
      </c>
    </row>
    <row r="34" spans="1:8" ht="95.45" customHeight="1">
      <c r="A34" s="45" t="s">
        <v>32</v>
      </c>
      <c r="B34" s="45"/>
      <c r="C34" s="45" t="s">
        <v>21</v>
      </c>
      <c r="D34" s="46" t="s">
        <v>60</v>
      </c>
    </row>
    <row r="35" spans="1:8" ht="21">
      <c r="A35" s="47"/>
      <c r="B35" s="47"/>
      <c r="C35" s="47"/>
      <c r="D35" s="48"/>
    </row>
    <row r="36" spans="1:8" ht="95.45" customHeight="1">
      <c r="A36" s="45" t="s">
        <v>35</v>
      </c>
      <c r="B36" s="45" t="s">
        <v>28</v>
      </c>
      <c r="C36" s="45" t="s">
        <v>19</v>
      </c>
      <c r="D36" s="46" t="s">
        <v>36</v>
      </c>
    </row>
    <row r="37" spans="1:8" ht="95.45" customHeight="1">
      <c r="A37" s="45" t="s">
        <v>35</v>
      </c>
      <c r="B37" s="45"/>
      <c r="C37" s="45" t="s">
        <v>21</v>
      </c>
      <c r="D37" s="46" t="s">
        <v>61</v>
      </c>
    </row>
    <row r="38" spans="1:8" ht="95.45" customHeight="1">
      <c r="A38" s="45" t="s">
        <v>35</v>
      </c>
      <c r="B38" s="45" t="s">
        <v>22</v>
      </c>
      <c r="C38" s="45" t="s">
        <v>19</v>
      </c>
      <c r="D38" s="46" t="s">
        <v>37</v>
      </c>
    </row>
    <row r="39" spans="1:8" ht="95.45" customHeight="1">
      <c r="A39" s="45" t="s">
        <v>35</v>
      </c>
      <c r="B39" s="45"/>
      <c r="C39" s="45" t="s">
        <v>21</v>
      </c>
      <c r="D39" s="46" t="s">
        <v>61</v>
      </c>
      <c r="H39" s="46"/>
    </row>
    <row r="40" spans="1:8" ht="95.45" customHeight="1">
      <c r="A40" s="45" t="s">
        <v>35</v>
      </c>
      <c r="B40" s="45" t="s">
        <v>23</v>
      </c>
      <c r="C40" s="45" t="s">
        <v>19</v>
      </c>
      <c r="D40" s="46" t="s">
        <v>38</v>
      </c>
      <c r="H40" s="46"/>
    </row>
    <row r="41" spans="1:8" ht="95.45" customHeight="1">
      <c r="A41" s="45" t="s">
        <v>35</v>
      </c>
      <c r="B41" s="45"/>
      <c r="C41" s="45" t="s">
        <v>21</v>
      </c>
      <c r="D41" s="46" t="s">
        <v>61</v>
      </c>
    </row>
    <row r="42" spans="1:8" ht="95.45" customHeight="1">
      <c r="A42" s="45" t="s">
        <v>35</v>
      </c>
      <c r="B42" s="45" t="s">
        <v>24</v>
      </c>
      <c r="C42" s="45" t="s">
        <v>19</v>
      </c>
      <c r="D42" s="46" t="s">
        <v>76</v>
      </c>
    </row>
    <row r="43" spans="1:8" ht="95.45" customHeight="1">
      <c r="A43" s="45" t="s">
        <v>35</v>
      </c>
      <c r="B43" s="45"/>
      <c r="C43" s="45" t="s">
        <v>21</v>
      </c>
      <c r="D43" s="46" t="s">
        <v>61</v>
      </c>
    </row>
    <row r="44" spans="1:8" ht="95.45" customHeight="1">
      <c r="A44" s="45" t="s">
        <v>35</v>
      </c>
      <c r="B44" s="45" t="s">
        <v>26</v>
      </c>
      <c r="C44" s="45" t="s">
        <v>19</v>
      </c>
      <c r="D44" s="46" t="s">
        <v>81</v>
      </c>
    </row>
    <row r="45" spans="1:8" ht="95.45" customHeight="1">
      <c r="A45" s="45" t="s">
        <v>35</v>
      </c>
      <c r="B45" s="45"/>
      <c r="C45" s="45" t="s">
        <v>21</v>
      </c>
      <c r="D45" s="46" t="s">
        <v>61</v>
      </c>
    </row>
    <row r="46" spans="1:8" ht="21">
      <c r="A46" s="47"/>
      <c r="B46" s="47"/>
      <c r="C46" s="47"/>
      <c r="D46" s="48"/>
    </row>
    <row r="47" spans="1:8" ht="95.45" customHeight="1">
      <c r="A47" s="45" t="s">
        <v>39</v>
      </c>
      <c r="B47" s="45" t="s">
        <v>28</v>
      </c>
      <c r="C47" s="45" t="s">
        <v>19</v>
      </c>
      <c r="D47" s="46" t="s">
        <v>45</v>
      </c>
      <c r="G47" s="46"/>
    </row>
    <row r="48" spans="1:8" ht="95.45" customHeight="1">
      <c r="A48" s="45" t="s">
        <v>39</v>
      </c>
      <c r="B48" s="45"/>
      <c r="C48" s="45" t="s">
        <v>21</v>
      </c>
      <c r="D48" s="46" t="s">
        <v>63</v>
      </c>
      <c r="G48" s="46"/>
    </row>
    <row r="49" spans="1:16" ht="109.35" customHeight="1">
      <c r="A49" s="45" t="s">
        <v>39</v>
      </c>
      <c r="B49" s="45" t="s">
        <v>22</v>
      </c>
      <c r="C49" s="45" t="s">
        <v>19</v>
      </c>
      <c r="D49" s="46" t="s">
        <v>48</v>
      </c>
    </row>
    <row r="50" spans="1:16" ht="95.45" customHeight="1">
      <c r="A50" s="45" t="s">
        <v>39</v>
      </c>
      <c r="B50" s="45"/>
      <c r="C50" s="45" t="s">
        <v>21</v>
      </c>
      <c r="D50" s="46" t="s">
        <v>63</v>
      </c>
    </row>
    <row r="51" spans="1:16" ht="103.35" customHeight="1">
      <c r="A51" s="45" t="s">
        <v>39</v>
      </c>
      <c r="B51" s="45" t="s">
        <v>23</v>
      </c>
      <c r="C51" s="45" t="s">
        <v>19</v>
      </c>
      <c r="D51" s="46" t="s">
        <v>46</v>
      </c>
    </row>
    <row r="52" spans="1:16" ht="95.45" customHeight="1">
      <c r="A52" s="45" t="s">
        <v>39</v>
      </c>
      <c r="B52" s="45"/>
      <c r="C52" s="45" t="s">
        <v>21</v>
      </c>
      <c r="D52" s="46" t="s">
        <v>63</v>
      </c>
    </row>
    <row r="53" spans="1:16" ht="95.45" customHeight="1">
      <c r="A53" s="45" t="s">
        <v>39</v>
      </c>
      <c r="B53" s="45" t="s">
        <v>24</v>
      </c>
      <c r="C53" s="45" t="s">
        <v>19</v>
      </c>
      <c r="D53" s="46" t="s">
        <v>47</v>
      </c>
      <c r="G53" s="46"/>
    </row>
    <row r="54" spans="1:16" ht="95.45" customHeight="1">
      <c r="A54" s="45" t="s">
        <v>39</v>
      </c>
      <c r="B54" s="45"/>
      <c r="C54" s="45" t="s">
        <v>21</v>
      </c>
      <c r="D54" s="46" t="s">
        <v>63</v>
      </c>
      <c r="P54" s="46"/>
    </row>
    <row r="55" spans="1:16" ht="95.45" customHeight="1">
      <c r="A55" s="45" t="s">
        <v>39</v>
      </c>
      <c r="B55" s="45" t="s">
        <v>26</v>
      </c>
      <c r="C55" s="45" t="s">
        <v>19</v>
      </c>
      <c r="D55" s="46" t="s">
        <v>49</v>
      </c>
      <c r="P55" s="46"/>
    </row>
    <row r="56" spans="1:16" ht="95.45" customHeight="1">
      <c r="A56" s="45" t="s">
        <v>39</v>
      </c>
      <c r="B56" s="45"/>
      <c r="C56" s="45" t="s">
        <v>21</v>
      </c>
      <c r="D56" s="46" t="s">
        <v>63</v>
      </c>
      <c r="P56" s="46"/>
    </row>
    <row r="57" spans="1:16" ht="21">
      <c r="A57" s="47"/>
      <c r="B57" s="47"/>
      <c r="C57" s="47"/>
      <c r="D57" s="48"/>
      <c r="P57" s="46"/>
    </row>
    <row r="58" spans="1:16" ht="95.45" customHeight="1">
      <c r="A58" s="45" t="s">
        <v>44</v>
      </c>
      <c r="B58" s="45" t="s">
        <v>28</v>
      </c>
      <c r="C58" s="45" t="s">
        <v>19</v>
      </c>
      <c r="D58" s="46" t="s">
        <v>57</v>
      </c>
      <c r="P58" s="46"/>
    </row>
    <row r="59" spans="1:16" ht="95.45" customHeight="1">
      <c r="A59" s="45" t="s">
        <v>44</v>
      </c>
      <c r="B59" s="45"/>
      <c r="C59" s="45" t="s">
        <v>21</v>
      </c>
      <c r="D59" s="46" t="s">
        <v>62</v>
      </c>
      <c r="H59" s="46"/>
      <c r="P59" s="46"/>
    </row>
    <row r="60" spans="1:16" ht="95.45" customHeight="1">
      <c r="A60" s="45" t="s">
        <v>44</v>
      </c>
      <c r="B60" s="45" t="s">
        <v>22</v>
      </c>
      <c r="C60" s="45" t="s">
        <v>19</v>
      </c>
      <c r="D60" s="46" t="s">
        <v>40</v>
      </c>
      <c r="H60" s="46"/>
      <c r="P60" s="46"/>
    </row>
    <row r="61" spans="1:16" ht="95.45" customHeight="1">
      <c r="A61" s="45" t="s">
        <v>44</v>
      </c>
      <c r="B61" s="45"/>
      <c r="C61" s="45" t="s">
        <v>21</v>
      </c>
      <c r="D61" s="46" t="s">
        <v>62</v>
      </c>
      <c r="P61" s="46"/>
    </row>
    <row r="62" spans="1:16" ht="107.45" customHeight="1">
      <c r="A62" s="45" t="s">
        <v>44</v>
      </c>
      <c r="B62" s="45" t="s">
        <v>23</v>
      </c>
      <c r="C62" s="45" t="s">
        <v>19</v>
      </c>
      <c r="D62" s="46" t="s">
        <v>41</v>
      </c>
      <c r="P62" s="46"/>
    </row>
    <row r="63" spans="1:16" ht="95.45" customHeight="1">
      <c r="A63" s="45" t="s">
        <v>44</v>
      </c>
      <c r="B63" s="45"/>
      <c r="C63" s="45" t="s">
        <v>21</v>
      </c>
      <c r="D63" s="46" t="s">
        <v>62</v>
      </c>
      <c r="P63" s="46"/>
    </row>
    <row r="64" spans="1:16" ht="95.45" customHeight="1">
      <c r="A64" s="45" t="s">
        <v>44</v>
      </c>
      <c r="B64" s="45" t="s">
        <v>24</v>
      </c>
      <c r="C64" s="45" t="s">
        <v>19</v>
      </c>
      <c r="D64" s="46" t="s">
        <v>42</v>
      </c>
    </row>
    <row r="65" spans="1:9" ht="95.45" customHeight="1">
      <c r="A65" s="45" t="s">
        <v>44</v>
      </c>
      <c r="B65" s="45"/>
      <c r="C65" s="45" t="s">
        <v>21</v>
      </c>
      <c r="D65" s="46" t="s">
        <v>62</v>
      </c>
    </row>
    <row r="66" spans="1:9" ht="95.45" customHeight="1">
      <c r="A66" s="45" t="s">
        <v>44</v>
      </c>
      <c r="B66" s="45" t="s">
        <v>26</v>
      </c>
      <c r="C66" s="45" t="s">
        <v>19</v>
      </c>
      <c r="D66" s="46" t="s">
        <v>43</v>
      </c>
    </row>
    <row r="67" spans="1:9" ht="95.45" customHeight="1">
      <c r="A67" s="45" t="s">
        <v>44</v>
      </c>
      <c r="B67" s="45"/>
      <c r="C67" s="45" t="s">
        <v>21</v>
      </c>
      <c r="D67" s="46" t="s">
        <v>62</v>
      </c>
    </row>
    <row r="68" spans="1:9" ht="21">
      <c r="A68" s="47"/>
      <c r="B68" s="47"/>
      <c r="C68" s="47"/>
      <c r="D68" s="48"/>
    </row>
    <row r="69" spans="1:9" ht="95.45" customHeight="1">
      <c r="A69" s="45" t="s">
        <v>50</v>
      </c>
      <c r="B69" s="45" t="s">
        <v>28</v>
      </c>
      <c r="C69" s="45" t="s">
        <v>19</v>
      </c>
      <c r="D69" s="46" t="s">
        <v>80</v>
      </c>
      <c r="G69" s="46"/>
    </row>
    <row r="70" spans="1:9" ht="95.45" customHeight="1">
      <c r="A70" s="45" t="s">
        <v>50</v>
      </c>
      <c r="B70" s="45"/>
      <c r="C70" s="45" t="s">
        <v>21</v>
      </c>
      <c r="D70" s="46" t="s">
        <v>64</v>
      </c>
    </row>
    <row r="71" spans="1:9" ht="95.45" customHeight="1">
      <c r="A71" s="45" t="s">
        <v>50</v>
      </c>
      <c r="B71" s="45" t="s">
        <v>22</v>
      </c>
      <c r="C71" s="45" t="s">
        <v>19</v>
      </c>
      <c r="D71" s="46" t="s">
        <v>33</v>
      </c>
    </row>
    <row r="72" spans="1:9" ht="95.45" customHeight="1">
      <c r="A72" s="45" t="s">
        <v>50</v>
      </c>
      <c r="B72" s="45"/>
      <c r="C72" s="45" t="s">
        <v>21</v>
      </c>
      <c r="D72" s="46" t="s">
        <v>64</v>
      </c>
    </row>
    <row r="73" spans="1:9" ht="95.45" customHeight="1">
      <c r="A73" s="45" t="s">
        <v>50</v>
      </c>
      <c r="B73" s="45" t="s">
        <v>23</v>
      </c>
      <c r="C73" s="45" t="s">
        <v>19</v>
      </c>
      <c r="D73" s="46" t="s">
        <v>51</v>
      </c>
      <c r="G73" s="46"/>
    </row>
    <row r="74" spans="1:9" ht="95.45" customHeight="1">
      <c r="A74" s="45" t="s">
        <v>50</v>
      </c>
      <c r="B74" s="45"/>
      <c r="C74" s="45" t="s">
        <v>21</v>
      </c>
      <c r="D74" s="46" t="s">
        <v>64</v>
      </c>
      <c r="I74" s="46"/>
    </row>
    <row r="75" spans="1:9" ht="95.45" customHeight="1">
      <c r="A75" s="45" t="s">
        <v>50</v>
      </c>
      <c r="B75" s="45" t="s">
        <v>24</v>
      </c>
      <c r="C75" s="45" t="s">
        <v>19</v>
      </c>
      <c r="D75" s="46" t="s">
        <v>78</v>
      </c>
      <c r="H75" s="52"/>
      <c r="I75" s="46"/>
    </row>
    <row r="76" spans="1:9" ht="95.45" customHeight="1">
      <c r="A76" s="45" t="s">
        <v>50</v>
      </c>
      <c r="B76" s="45"/>
      <c r="C76" s="45" t="s">
        <v>21</v>
      </c>
      <c r="D76" s="46" t="s">
        <v>64</v>
      </c>
    </row>
    <row r="77" spans="1:9" ht="95.45" customHeight="1">
      <c r="A77" s="45" t="s">
        <v>50</v>
      </c>
      <c r="B77" s="45" t="s">
        <v>26</v>
      </c>
      <c r="C77" s="45" t="s">
        <v>19</v>
      </c>
      <c r="D77" s="46" t="s">
        <v>53</v>
      </c>
      <c r="G77" s="46"/>
    </row>
    <row r="78" spans="1:9" ht="95.45" customHeight="1">
      <c r="A78" s="45" t="s">
        <v>50</v>
      </c>
      <c r="B78" s="45"/>
      <c r="C78" s="45" t="s">
        <v>21</v>
      </c>
      <c r="D78" s="46" t="s">
        <v>64</v>
      </c>
    </row>
    <row r="79" spans="1:9" ht="21">
      <c r="A79" s="47"/>
      <c r="B79" s="47"/>
      <c r="C79" s="47"/>
      <c r="D79" s="48"/>
    </row>
    <row r="80" spans="1:9" ht="95.45" customHeight="1">
      <c r="A80" s="45" t="s">
        <v>55</v>
      </c>
      <c r="B80" s="45" t="s">
        <v>18</v>
      </c>
      <c r="C80" s="45" t="s">
        <v>19</v>
      </c>
      <c r="D80" s="46" t="s">
        <v>52</v>
      </c>
    </row>
    <row r="81" spans="1:10" ht="95.45" customHeight="1">
      <c r="A81" s="45" t="s">
        <v>55</v>
      </c>
      <c r="B81" s="45"/>
      <c r="C81" s="45" t="s">
        <v>21</v>
      </c>
      <c r="D81" s="46" t="s">
        <v>65</v>
      </c>
    </row>
    <row r="82" spans="1:10" ht="95.45" customHeight="1">
      <c r="A82" s="45" t="s">
        <v>55</v>
      </c>
      <c r="B82" s="45" t="s">
        <v>22</v>
      </c>
      <c r="C82" s="45" t="s">
        <v>19</v>
      </c>
      <c r="D82" s="46" t="s">
        <v>56</v>
      </c>
    </row>
    <row r="83" spans="1:10" ht="95.45" customHeight="1">
      <c r="A83" s="45" t="s">
        <v>55</v>
      </c>
      <c r="B83" s="45"/>
      <c r="C83" s="45" t="s">
        <v>21</v>
      </c>
      <c r="D83" s="46" t="s">
        <v>65</v>
      </c>
      <c r="J83" s="46"/>
    </row>
    <row r="84" spans="1:10" ht="95.45" customHeight="1">
      <c r="A84" s="45" t="s">
        <v>55</v>
      </c>
      <c r="B84" s="45" t="s">
        <v>23</v>
      </c>
      <c r="C84" s="45" t="s">
        <v>19</v>
      </c>
      <c r="D84" s="46" t="s">
        <v>54</v>
      </c>
    </row>
    <row r="85" spans="1:10" ht="95.45" customHeight="1">
      <c r="A85" s="45" t="s">
        <v>55</v>
      </c>
      <c r="B85" s="45"/>
      <c r="C85" s="45" t="s">
        <v>21</v>
      </c>
      <c r="D85" s="46" t="s">
        <v>65</v>
      </c>
    </row>
    <row r="86" spans="1:10" ht="95.45" customHeight="1">
      <c r="A86" s="45" t="s">
        <v>55</v>
      </c>
      <c r="B86" s="45" t="s">
        <v>24</v>
      </c>
      <c r="C86" s="45" t="s">
        <v>19</v>
      </c>
      <c r="D86" s="46" t="s">
        <v>79</v>
      </c>
    </row>
    <row r="87" spans="1:10" ht="95.45" customHeight="1">
      <c r="A87" s="45" t="s">
        <v>55</v>
      </c>
      <c r="B87" s="45"/>
      <c r="C87" s="45" t="s">
        <v>21</v>
      </c>
      <c r="D87" s="46" t="s">
        <v>65</v>
      </c>
    </row>
    <row r="88" spans="1:10" ht="95.45" customHeight="1">
      <c r="A88" s="45" t="s">
        <v>55</v>
      </c>
      <c r="B88" s="45" t="s">
        <v>26</v>
      </c>
      <c r="C88" s="45" t="s">
        <v>19</v>
      </c>
      <c r="D88" s="46" t="s">
        <v>58</v>
      </c>
    </row>
    <row r="89" spans="1:10" ht="95.45" customHeight="1">
      <c r="A89" s="45" t="s">
        <v>55</v>
      </c>
      <c r="B89" s="45"/>
      <c r="C89" s="45" t="s">
        <v>21</v>
      </c>
      <c r="D89" s="46" t="s">
        <v>65</v>
      </c>
    </row>
    <row r="90" spans="1:10" ht="21">
      <c r="A90" s="47"/>
      <c r="B90" s="47"/>
      <c r="C90" s="47"/>
      <c r="D90" s="48"/>
    </row>
  </sheetData>
  <mergeCells count="1">
    <mergeCell ref="A1:D1"/>
  </mergeCells>
  <pageMargins left="0.25" right="0.25" top="0.75" bottom="0.75" header="0.3" footer="0.3"/>
  <pageSetup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A1:I19"/>
  <sheetViews>
    <sheetView showGridLines="0" topLeftCell="A13" zoomScaleNormal="100" workbookViewId="0">
      <selection activeCell="C4" sqref="C4"/>
    </sheetView>
  </sheetViews>
  <sheetFormatPr defaultColWidth="8.88671875" defaultRowHeight="14.25"/>
  <cols>
    <col min="1" max="1" width="2.77734375" customWidth="1"/>
    <col min="2" max="2" width="21.6640625" customWidth="1"/>
    <col min="3" max="3" width="23.77734375" customWidth="1"/>
    <col min="4" max="4" width="21.6640625" customWidth="1"/>
    <col min="5" max="5" width="23.88671875" customWidth="1"/>
    <col min="6" max="6" width="23.6640625" customWidth="1"/>
    <col min="7" max="8" width="17.77734375" hidden="1" customWidth="1"/>
    <col min="9" max="9" width="2.77734375" customWidth="1"/>
  </cols>
  <sheetData>
    <row r="1" spans="1:9" ht="59.25" customHeight="1">
      <c r="B1" s="42" t="str">
        <f>"October "&amp;CalendarYear</f>
        <v>October 2024</v>
      </c>
      <c r="C1" s="34"/>
      <c r="D1" s="34"/>
      <c r="E1" s="35"/>
      <c r="F1" s="35"/>
      <c r="G1" s="35"/>
      <c r="H1" s="36"/>
    </row>
    <row r="2" spans="1:9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9" ht="19.5" customHeight="1">
      <c r="B3" s="51">
        <f t="array" ref="B3:H3">DaysAndWeeks+DATE(CalendarYear,10,1)-WEEKDAY(DATE(CalendarYear,10,1),(WeekStart="Monday")+1)+1</f>
        <v>45565</v>
      </c>
      <c r="C3" s="9">
        <v>45566</v>
      </c>
      <c r="D3" s="9">
        <v>45567</v>
      </c>
      <c r="E3" s="9">
        <v>45568</v>
      </c>
      <c r="F3" s="9">
        <v>45569</v>
      </c>
      <c r="G3" s="9">
        <v>45570</v>
      </c>
      <c r="H3" s="9">
        <v>45571</v>
      </c>
    </row>
    <row r="4" spans="1:9" ht="82.7" customHeight="1">
      <c r="A4" s="60" t="s">
        <v>5</v>
      </c>
      <c r="B4" s="11"/>
      <c r="C4" s="50" t="e">
        <f>'CMS Kiosk'!#REF!</f>
        <v>#REF!</v>
      </c>
      <c r="D4" s="50" t="str">
        <f>'CMS Kiosk'!D29</f>
        <v>Smothered Turkey (Pavo)
Mashed Potatoes
Green Beans
Cornbread Stuffing</v>
      </c>
      <c r="E4" s="50" t="str">
        <f>'CMS Kiosk'!D31</f>
        <v>Honey Garlic Chicken
Bok Choy
Cauliflower
Brown Rice</v>
      </c>
      <c r="F4" s="50" t="str">
        <f>'CMS Kiosk'!D33</f>
        <v>Mexican Spiced Cod (Bacalao)
Roasted Bell Peppers
Calabasitas
Brown Rice</v>
      </c>
      <c r="G4" s="11"/>
      <c r="H4" s="11"/>
    </row>
    <row r="5" spans="1:9" ht="96.6" customHeight="1">
      <c r="A5" s="60"/>
      <c r="B5" s="11"/>
      <c r="C5" s="50" t="e">
        <f>'CMS Kiosk'!#REF!</f>
        <v>#REF!</v>
      </c>
      <c r="D5" s="50" t="e">
        <f>'CMS Kiosk'!#REF!</f>
        <v>#REF!</v>
      </c>
      <c r="E5" s="50" t="e">
        <f>'CMS Kiosk'!#REF!</f>
        <v>#REF!</v>
      </c>
      <c r="F5" s="50" t="e">
        <f>'CMS Kiosk'!#REF!</f>
        <v>#REF!</v>
      </c>
      <c r="G5" s="11"/>
      <c r="H5" s="11"/>
    </row>
    <row r="6" spans="1:9" ht="19.5" customHeight="1">
      <c r="B6" s="9">
        <f t="array" ref="B6:H6">DaysAndWeeks+DATE(CalendarYear,10,1)-WEEKDAY(DATE(CalendarYear,10,1),(WeekStart="Monday")+1)+8</f>
        <v>45572</v>
      </c>
      <c r="C6" s="9">
        <v>45573</v>
      </c>
      <c r="D6" s="9">
        <v>45574</v>
      </c>
      <c r="E6" s="9">
        <v>45575</v>
      </c>
      <c r="F6" s="9">
        <v>45576</v>
      </c>
      <c r="G6" s="9">
        <v>45577</v>
      </c>
      <c r="H6" s="9">
        <v>45578</v>
      </c>
    </row>
    <row r="7" spans="1:9" ht="102.6" customHeight="1">
      <c r="A7" s="60" t="s">
        <v>6</v>
      </c>
      <c r="B7" s="50" t="str">
        <f>'CMS Kiosk'!D36</f>
        <v>Egg Salad Wrap (Ensalada de Huevo)
Carrot &amp; Cranberry Salad
Marinated Cucumbers</v>
      </c>
      <c r="C7" s="50" t="str">
        <f>'CMS Kiosk'!D38</f>
        <v>Turkey (Paavo) Tetrazzini
Dilled Peas &amp; Carrots
Roasted Yellow Squash</v>
      </c>
      <c r="D7" s="50">
        <f>'CMS Kiosk'!H40</f>
        <v>0</v>
      </c>
      <c r="E7" s="50" t="str">
        <f>'CMS Kiosk'!D42</f>
        <v>Seasme Ginger Beef
Steamed Broccoli
Yellow Squash 
Brown Rice</v>
      </c>
      <c r="F7" s="50" t="str">
        <f>'CMS Kiosk'!D44</f>
        <v>Fish (Pescado) Veracruz 
Refried Beans
Spanish Rice</v>
      </c>
      <c r="G7" s="9"/>
      <c r="H7" s="9"/>
    </row>
    <row r="8" spans="1:9" ht="99.6" customHeight="1">
      <c r="A8" s="60"/>
      <c r="B8" s="50" t="e">
        <f>'CMS Kiosk'!#REF!</f>
        <v>#REF!</v>
      </c>
      <c r="C8" s="50" t="e">
        <f>'CMS Kiosk'!#REF!</f>
        <v>#REF!</v>
      </c>
      <c r="D8" s="50" t="e">
        <f>'CMS Kiosk'!#REF!</f>
        <v>#REF!</v>
      </c>
      <c r="E8" s="50" t="e">
        <f>'CMS Kiosk'!#REF!</f>
        <v>#REF!</v>
      </c>
      <c r="F8" s="50" t="e">
        <f>'CMS Kiosk'!#REF!</f>
        <v>#REF!</v>
      </c>
      <c r="G8" s="9"/>
      <c r="H8" s="9"/>
    </row>
    <row r="9" spans="1:9" ht="19.5" customHeight="1">
      <c r="B9" s="9">
        <f t="array" ref="B9:H9">DaysAndWeeks+DATE(CalendarYear,10,1)-WEEKDAY(DATE(CalendarYear,10,1),(WeekStart="Monday")+1)+15</f>
        <v>45579</v>
      </c>
      <c r="C9" s="9">
        <v>45580</v>
      </c>
      <c r="D9" s="9">
        <v>45581</v>
      </c>
      <c r="E9" s="9">
        <v>45582</v>
      </c>
      <c r="F9" s="9">
        <v>45583</v>
      </c>
      <c r="G9" s="9">
        <v>45584</v>
      </c>
      <c r="H9" s="9">
        <v>45585</v>
      </c>
    </row>
    <row r="10" spans="1:9" ht="105.6" customHeight="1">
      <c r="A10" s="60" t="s">
        <v>7</v>
      </c>
      <c r="B10" s="50">
        <f>'CMS Kiosk'!G48</f>
        <v>0</v>
      </c>
      <c r="C10" s="50" t="str">
        <f>'CMS Kiosk'!D49</f>
        <v>Vegetarian Greek Salad w/
Chickpeas &amp; Mixed Veg
Pita Chips &amp; Tzatziki</v>
      </c>
      <c r="D10" s="50" t="str">
        <f>'CMS Kiosk'!D51</f>
        <v>Pork Carnitas
Pinto Beans
Chuckwagon Corn
WW Tortillas</v>
      </c>
      <c r="E10" s="50" t="str">
        <f>'CMS Kiosk'!D53</f>
        <v>Sloppy Joe
Tater Tots
Roasted Brussels Sprouts</v>
      </c>
      <c r="F10" s="50" t="str">
        <f>'CMS Kiosk'!D55</f>
        <v>Breaded Fish (Pescado)
Seasoned Green Beans
Potato Wedges
WW Roll</v>
      </c>
      <c r="G10" s="11"/>
      <c r="H10" s="11"/>
    </row>
    <row r="11" spans="1:9" ht="130.35" customHeight="1">
      <c r="A11" s="60"/>
      <c r="B11" s="50">
        <f>'CMS Kiosk'!G47</f>
        <v>0</v>
      </c>
      <c r="C11" s="50" t="e">
        <f>'CMS Kiosk'!#REF!</f>
        <v>#REF!</v>
      </c>
      <c r="D11" s="50" t="e">
        <f>'CMS Kiosk'!#REF!</f>
        <v>#REF!</v>
      </c>
      <c r="E11" s="50" t="e">
        <f>'CMS Kiosk'!#REF!</f>
        <v>#REF!</v>
      </c>
      <c r="F11" s="50" t="e">
        <f>'CMS Kiosk'!#REF!</f>
        <v>#REF!</v>
      </c>
      <c r="G11" s="11"/>
      <c r="H11" s="11"/>
    </row>
    <row r="12" spans="1:9" ht="19.5" customHeight="1">
      <c r="B12" s="9">
        <f t="array" ref="B12:H12">DaysAndWeeks+DATE(CalendarYear,10,1)-WEEKDAY(DATE(CalendarYear,10,1),(WeekStart="Monday")+1)+22</f>
        <v>45586</v>
      </c>
      <c r="C12" s="9">
        <v>45587</v>
      </c>
      <c r="D12" s="9">
        <v>45588</v>
      </c>
      <c r="E12" s="9">
        <v>45589</v>
      </c>
      <c r="F12" s="9">
        <v>45590</v>
      </c>
      <c r="G12" s="9">
        <v>45591</v>
      </c>
      <c r="H12" s="9">
        <v>45592</v>
      </c>
    </row>
    <row r="13" spans="1:9" ht="102.6" customHeight="1">
      <c r="A13" s="60" t="s">
        <v>8</v>
      </c>
      <c r="B13" s="50" t="str">
        <f>'CMS Kiosk'!D58</f>
        <v>Zucchini w/ Italian Sausage (Salchicha Italiana) &amp; Marinara 
Roasted Pepper &amp; Onions
WG Roll</v>
      </c>
      <c r="C13" s="50">
        <f>'CMS Kiosk'!H59</f>
        <v>0</v>
      </c>
      <c r="D13" s="50" t="str">
        <f>'CMS Kiosk'!D62</f>
        <v>Turkey (Pavo) Ramen Crunch Salad
Spinach, Bok Choy &amp; Carrot
Marinated Cucumbers
WW Crackers
Mandarin Oranges</v>
      </c>
      <c r="E13" s="50" t="str">
        <f>'CMS Kiosk'!D64</f>
        <v>Chicken (Pavo) Fajitas
Black Beans
WW Tortillas</v>
      </c>
      <c r="F13" s="50" t="str">
        <f>'CMS Kiosk'!D66</f>
        <v>Orange Tarragon Cod (Bacalao)
Brown Rice
Bok Choy w/ Carrots
Asian Mixed Vegetable</v>
      </c>
      <c r="G13" s="9"/>
      <c r="H13" s="9"/>
    </row>
    <row r="14" spans="1:9" ht="84" customHeight="1">
      <c r="A14" s="60"/>
      <c r="B14" s="50">
        <f>'CMS Kiosk'!H60</f>
        <v>0</v>
      </c>
      <c r="C14" s="50" t="e">
        <f>'CMS Kiosk'!#REF!</f>
        <v>#REF!</v>
      </c>
      <c r="D14" s="50" t="e">
        <f>'CMS Kiosk'!#REF!</f>
        <v>#REF!</v>
      </c>
      <c r="E14" s="50" t="e">
        <f>'CMS Kiosk'!#REF!</f>
        <v>#REF!</v>
      </c>
      <c r="F14" s="50" t="e">
        <f>'CMS Kiosk'!#REF!</f>
        <v>#REF!</v>
      </c>
      <c r="G14" s="9"/>
      <c r="H14" s="9"/>
    </row>
    <row r="15" spans="1:9" ht="19.5" customHeight="1">
      <c r="B15" s="9">
        <f t="array" ref="B15:H15">DaysAndWeeks+DATE(CalendarYear,10,1)-WEEKDAY(DATE(CalendarYear,10,1),(WeekStart="Monday")+1)+29</f>
        <v>45593</v>
      </c>
      <c r="C15" s="9">
        <v>45594</v>
      </c>
      <c r="D15" s="9">
        <v>45595</v>
      </c>
      <c r="E15" s="9">
        <v>45596</v>
      </c>
      <c r="F15" s="9">
        <v>45597</v>
      </c>
      <c r="G15" s="9">
        <v>45598</v>
      </c>
      <c r="H15" s="9">
        <v>45599</v>
      </c>
    </row>
    <row r="16" spans="1:9" ht="106.35" customHeight="1">
      <c r="A16" s="60" t="s">
        <v>9</v>
      </c>
      <c r="B16" s="50" t="str">
        <f>'CMS Kiosk'!D69</f>
        <v>French Toast w/ Maple Syrup
Pork Sausage Links
O'Brien Potatoes</v>
      </c>
      <c r="C16" s="50" t="str">
        <f>'CMS Kiosk'!D71</f>
        <v>Chicken (Pollo) Tinga
Elote Corn
Black Beans
WW Tortillas</v>
      </c>
      <c r="D16" s="50" t="str">
        <f>'CMS Kiosk'!D73</f>
        <v>Turkey (Pavo) Pastrami Reuben
Roasted Potato Wedges
Steamed Broccoli</v>
      </c>
      <c r="E16" s="50" t="str">
        <f>'CMS Kiosk'!D75</f>
        <v>Black Bean Burger w/ Swiss
Sweet Potato Fries
Mixed Vegetables</v>
      </c>
      <c r="F16" s="50"/>
      <c r="G16" s="50"/>
      <c r="H16" s="50"/>
      <c r="I16" s="50"/>
    </row>
    <row r="17" spans="1:9" ht="112.7" customHeight="1">
      <c r="A17" s="60"/>
      <c r="B17" s="50" t="e">
        <f>'CMS Kiosk'!#REF!</f>
        <v>#REF!</v>
      </c>
      <c r="C17" s="50" t="e">
        <f>'CMS Kiosk'!#REF!</f>
        <v>#REF!</v>
      </c>
      <c r="D17" s="50" t="e">
        <f>'CMS Kiosk'!#REF!</f>
        <v>#REF!</v>
      </c>
      <c r="E17" s="50">
        <f>'CMS Kiosk'!I74</f>
        <v>0</v>
      </c>
      <c r="F17" s="50"/>
      <c r="G17" s="50"/>
      <c r="H17" s="50"/>
      <c r="I17" s="50"/>
    </row>
    <row r="18" spans="1:9" ht="19.5" customHeight="1">
      <c r="B18" s="9">
        <f t="array" ref="B18:C18">DaysAndWeeks+DATE(CalendarYear,10,1)-WEEKDAY(DATE(CalendarYear,10,1),(WeekStart="Monday")+1)+36</f>
        <v>45600</v>
      </c>
      <c r="C18" s="9">
        <v>45601</v>
      </c>
      <c r="D18" s="7" t="s">
        <v>0</v>
      </c>
      <c r="E18" s="53"/>
      <c r="F18" s="53"/>
      <c r="G18" s="53"/>
      <c r="H18" s="54"/>
    </row>
    <row r="19" spans="1:9" ht="57.95" customHeight="1">
      <c r="B19" s="9"/>
      <c r="C19" s="9"/>
      <c r="D19" s="8"/>
      <c r="E19" s="55"/>
      <c r="F19" s="55"/>
      <c r="G19" s="55"/>
      <c r="H19" s="56"/>
    </row>
  </sheetData>
  <mergeCells count="6">
    <mergeCell ref="E18:H19"/>
    <mergeCell ref="A4:A5"/>
    <mergeCell ref="A7:A8"/>
    <mergeCell ref="A10:A11"/>
    <mergeCell ref="A13:A14"/>
    <mergeCell ref="A16:A17"/>
  </mergeCells>
  <conditionalFormatting sqref="B18:D18">
    <cfRule type="expression" dxfId="14" priority="1">
      <formula>AND(DAY(B18)&gt;=1,DAY(B18)&lt;=15)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8:D19" xr:uid="{00000000-0002-0000-0900-000006000000}"/>
    <dataValidation allowBlank="1" showInputMessage="1" showErrorMessage="1" prompt="Enter Notes in this cell" sqref="E18:H19" xr:uid="{00000000-0002-0000-0900-000007000000}"/>
    <dataValidation allowBlank="1" showInputMessage="1" showErrorMessage="1" prompt="This row &amp; rows 6, 8, 10, 12, &amp; 14 are cells for entering daily notes related to the calendar day in the cell above" sqref="B4:B5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25" right="0.25" top="0.75" bottom="0.75" header="0.3" footer="0.3"/>
  <pageSetup scale="52" orientation="portrait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A1:H19"/>
  <sheetViews>
    <sheetView showGridLines="0" topLeftCell="A14" zoomScaleNormal="100" workbookViewId="0">
      <selection activeCell="B17" sqref="B17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</cols>
  <sheetData>
    <row r="1" spans="1:8" ht="59.25" customHeight="1">
      <c r="B1" s="37" t="str">
        <f>"November "&amp;CalendarYear</f>
        <v>November 2024</v>
      </c>
      <c r="C1" s="31"/>
      <c r="D1" s="31"/>
      <c r="E1" s="32"/>
      <c r="F1" s="32"/>
      <c r="G1" s="32"/>
      <c r="H1" s="33"/>
    </row>
    <row r="2" spans="1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8" ht="19.5" customHeight="1">
      <c r="B3" s="11">
        <f t="array" ref="B3:H3">DaysAndWeeks+DATE(CalendarYear,11,1)-WEEKDAY(DATE(CalendarYear,11,1),(WeekStart="Monday")+1)+1</f>
        <v>45593</v>
      </c>
      <c r="C3" s="11">
        <v>45594</v>
      </c>
      <c r="D3" s="11">
        <v>45595</v>
      </c>
      <c r="E3" s="11">
        <v>45596</v>
      </c>
      <c r="F3" s="11">
        <v>45597</v>
      </c>
      <c r="G3" s="11">
        <v>45598</v>
      </c>
      <c r="H3" s="11">
        <v>45599</v>
      </c>
    </row>
    <row r="4" spans="1:8" ht="103.35" customHeight="1">
      <c r="A4" s="60" t="s">
        <v>9</v>
      </c>
      <c r="B4" s="11"/>
      <c r="C4" s="11"/>
      <c r="D4" s="11"/>
      <c r="E4" s="11"/>
      <c r="F4" s="50" t="str">
        <f>'CMS Kiosk'!D77</f>
        <v>Miso Glazed Cod (Bacalao)
Bok Choy w/ Carrots
Asian Mixed Vegetable
Brown Rice</v>
      </c>
      <c r="G4" s="11"/>
      <c r="H4" s="11"/>
    </row>
    <row r="5" spans="1:8" ht="81.599999999999994" customHeight="1">
      <c r="A5" s="60"/>
      <c r="B5" s="11"/>
      <c r="C5" s="11"/>
      <c r="D5" s="11"/>
      <c r="E5" s="11"/>
      <c r="F5" s="50" t="e">
        <f>'CMS Kiosk'!#REF!</f>
        <v>#REF!</v>
      </c>
      <c r="G5" s="11"/>
      <c r="H5" s="11"/>
    </row>
    <row r="6" spans="1:8" ht="19.5" customHeight="1">
      <c r="B6" s="9">
        <f t="array" ref="B6:H6">DaysAndWeeks+DATE(CalendarYear,11,1)-WEEKDAY(DATE(CalendarYear,11,1),(WeekStart="Monday")+1)+8</f>
        <v>45600</v>
      </c>
      <c r="C6" s="9">
        <v>45601</v>
      </c>
      <c r="D6" s="9">
        <v>45602</v>
      </c>
      <c r="E6" s="9">
        <v>45603</v>
      </c>
      <c r="F6" s="9">
        <v>45604</v>
      </c>
      <c r="G6" s="9">
        <v>45605</v>
      </c>
      <c r="H6" s="9">
        <v>45606</v>
      </c>
    </row>
    <row r="7" spans="1:8" ht="88.7" customHeight="1">
      <c r="A7" s="60" t="s">
        <v>10</v>
      </c>
      <c r="B7" s="50" t="str">
        <f>'CMS Kiosk'!D80</f>
        <v>Korean Bibimbap 
Ground Beef (Carne Molida)over Rice
w/ Carrot, Mushroom &amp; Zucchini</v>
      </c>
      <c r="C7" s="50" t="str">
        <f>'CMS Kiosk'!D82</f>
        <v>Turkey (Pavo) Burger
Baked Beans
Sweet Potato Tots</v>
      </c>
      <c r="D7" s="50" t="str">
        <f>'CMS Kiosk'!D84</f>
        <v>Green Chili Cheese Tamale (Tamal de Rajas con Queso)
Pinto Beans
Chuckwagon Corn</v>
      </c>
      <c r="E7" s="50" t="str">
        <f>'CMS Kiosk'!D86</f>
        <v>Swedish Meatballs (Albóndigas)
Chopped Spinach
Green Bean Almondine</v>
      </c>
      <c r="F7" s="50" t="str">
        <f>'CMS Kiosk'!D88</f>
        <v>Tuna Cakes (Tortas de Atún) on Green Beans
Seasoned Carrots  
WG Roll</v>
      </c>
      <c r="G7" s="9"/>
      <c r="H7" s="9"/>
    </row>
    <row r="8" spans="1:8" ht="91.35" customHeight="1">
      <c r="A8" s="60"/>
      <c r="B8" s="50" t="e">
        <f>'CMS Kiosk'!#REF!</f>
        <v>#REF!</v>
      </c>
      <c r="C8" s="50" t="e">
        <f>'CMS Kiosk'!#REF!</f>
        <v>#REF!</v>
      </c>
      <c r="D8" s="50" t="e">
        <f>'CMS Kiosk'!#REF!</f>
        <v>#REF!</v>
      </c>
      <c r="E8" s="50" t="e">
        <f>'CMS Kiosk'!#REF!</f>
        <v>#REF!</v>
      </c>
      <c r="F8" s="50" t="e">
        <f>'CMS Kiosk'!#REF!</f>
        <v>#REF!</v>
      </c>
      <c r="G8" s="9"/>
      <c r="H8" s="9"/>
    </row>
    <row r="9" spans="1:8" ht="19.5" customHeight="1">
      <c r="B9" s="9">
        <f t="array" ref="B9:H9">DaysAndWeeks+DATE(CalendarYear,11,1)-WEEKDAY(DATE(CalendarYear,11,1),(WeekStart="Monday")+1)+15</f>
        <v>45607</v>
      </c>
      <c r="C9" s="9">
        <v>45608</v>
      </c>
      <c r="D9" s="9">
        <v>45609</v>
      </c>
      <c r="E9" s="9">
        <v>45610</v>
      </c>
      <c r="F9" s="9">
        <v>45611</v>
      </c>
      <c r="G9" s="9">
        <v>45612</v>
      </c>
      <c r="H9" s="9">
        <v>45613</v>
      </c>
    </row>
    <row r="10" spans="1:8" ht="97.35" customHeight="1">
      <c r="A10" s="60" t="s">
        <v>11</v>
      </c>
      <c r="B10" s="50" t="str">
        <f>'CMS Kiosk'!D3</f>
        <v>BBQ Riblet (Cerdo a la Barbacoa) Sandwich
Green Beans
Dilled Carrots</v>
      </c>
      <c r="C10" s="50" t="str">
        <f>'CMS Kiosk'!D5</f>
        <v>Southwest Chicken Salad Wrap (Pollo)
w/ Mixed Greens 
Quartered Tomatoes - Pineapple</v>
      </c>
      <c r="D10" s="50" t="str">
        <f>'CMS Kiosk'!D7</f>
        <v>Caprese Pasta Salad
Diced Beets
WW Crackers</v>
      </c>
      <c r="E10" s="50" t="str">
        <f>'CMS Kiosk'!D9</f>
        <v>Country-Fried Steak (Carne)
Mashed Potatoes
Green Beans
WW Roll</v>
      </c>
      <c r="F10" s="50" t="str">
        <f>'CMS Kiosk'!D11</f>
        <v>Turkey (Pavo) Stir-Fry
Steamed Bok Choy
Miso Glazed Carrots</v>
      </c>
      <c r="G10" s="11"/>
      <c r="H10" s="11"/>
    </row>
    <row r="11" spans="1:8" ht="93" customHeight="1">
      <c r="A11" s="60"/>
      <c r="B11" s="50" t="e">
        <f>'CMS Kiosk'!#REF!</f>
        <v>#REF!</v>
      </c>
      <c r="C11" s="50" t="e">
        <f>'CMS Kiosk'!#REF!</f>
        <v>#REF!</v>
      </c>
      <c r="D11" s="50" t="e">
        <f>'CMS Kiosk'!#REF!</f>
        <v>#REF!</v>
      </c>
      <c r="E11" s="50" t="e">
        <f>'CMS Kiosk'!#REF!</f>
        <v>#REF!</v>
      </c>
      <c r="F11" s="50" t="e">
        <f>'CMS Kiosk'!#REF!</f>
        <v>#REF!</v>
      </c>
      <c r="G11" s="11"/>
      <c r="H11" s="11"/>
    </row>
    <row r="12" spans="1:8" ht="19.5" customHeight="1">
      <c r="B12" s="9">
        <f t="array" ref="B12:H12">DaysAndWeeks+DATE(CalendarYear,11,1)-WEEKDAY(DATE(CalendarYear,11,1),(WeekStart="Monday")+1)+22</f>
        <v>45614</v>
      </c>
      <c r="C12" s="9">
        <v>45615</v>
      </c>
      <c r="D12" s="9">
        <v>45616</v>
      </c>
      <c r="E12" s="9">
        <v>45617</v>
      </c>
      <c r="F12" s="9">
        <v>45618</v>
      </c>
      <c r="G12" s="9">
        <v>45619</v>
      </c>
      <c r="H12" s="9">
        <v>45620</v>
      </c>
    </row>
    <row r="13" spans="1:8" ht="102" customHeight="1">
      <c r="A13" s="60" t="s">
        <v>12</v>
      </c>
      <c r="B13" s="50" t="str">
        <f>'CMS Kiosk'!D14</f>
        <v>Chicken (Pollo) Broccoli Alfredo
WW Pasta
Mixed Vegetable</v>
      </c>
      <c r="C13" s="50" t="str">
        <f>'CMS Kiosk'!D16</f>
        <v>Cheeseburger (Hamburguesa)
Buffalo Cauliflower
Baked Lays Chips</v>
      </c>
      <c r="D13" s="50" t="str">
        <f>'CMS Kiosk'!D18</f>
        <v>Teriyaki Tofu
Roasted Broccoli
Stir-fried Mixed Veg
Brown Rice</v>
      </c>
      <c r="E13" s="50" t="str">
        <f>'CMS Kiosk'!D20</f>
        <v>Ground Turkey Tacos
Black Beans, Chuckwagon Corn
WW Tortillas</v>
      </c>
      <c r="F13" s="50" t="str">
        <f>'CMS Kiosk'!D22</f>
        <v>Krab (Cangrejo) Salad
on Mixed Greens
Marinated Cucumbers
WW Crackers</v>
      </c>
      <c r="G13" s="9"/>
      <c r="H13" s="9"/>
    </row>
    <row r="14" spans="1:8" ht="91.7" customHeight="1">
      <c r="A14" s="60"/>
      <c r="B14" s="50" t="e">
        <f>'CMS Kiosk'!#REF!</f>
        <v>#REF!</v>
      </c>
      <c r="C14" s="50" t="e">
        <f>'CMS Kiosk'!#REF!</f>
        <v>#REF!</v>
      </c>
      <c r="D14" s="50" t="e">
        <f>'CMS Kiosk'!#REF!</f>
        <v>#REF!</v>
      </c>
      <c r="E14" s="50" t="e">
        <f>'CMS Kiosk'!#REF!</f>
        <v>#REF!</v>
      </c>
      <c r="F14" s="50" t="e">
        <f>'CMS Kiosk'!#REF!</f>
        <v>#REF!</v>
      </c>
      <c r="G14" s="9"/>
      <c r="H14" s="9"/>
    </row>
    <row r="15" spans="1:8" ht="19.5" customHeight="1">
      <c r="B15" s="9">
        <f t="array" ref="B15:H15">DaysAndWeeks+DATE(CalendarYear,11,1)-WEEKDAY(DATE(CalendarYear,11,1),(WeekStart="Monday")+1)+29</f>
        <v>45621</v>
      </c>
      <c r="C15" s="9">
        <v>45622</v>
      </c>
      <c r="D15" s="9">
        <v>45623</v>
      </c>
      <c r="E15" s="9">
        <v>45624</v>
      </c>
      <c r="F15" s="9">
        <v>45625</v>
      </c>
      <c r="G15" s="9">
        <v>45626</v>
      </c>
      <c r="H15" s="9">
        <v>45627</v>
      </c>
    </row>
    <row r="16" spans="1:8" ht="94.35" customHeight="1">
      <c r="A16" s="60" t="s">
        <v>5</v>
      </c>
      <c r="B16" s="50" t="str">
        <f>'CMS Kiosk'!D25</f>
        <v>Beef Bolognese (Boloñesa) w/ Pasta
Mixed Vegetable
Spiced Peaches</v>
      </c>
      <c r="C16" s="50" t="e">
        <f>'CMS Kiosk'!#REF!</f>
        <v>#REF!</v>
      </c>
      <c r="D16" s="50" t="str">
        <f>'CMS Kiosk'!D29</f>
        <v>Smothered Turkey (Pavo)
Mashed Potatoes
Green Beans
Cornbread Stuffing</v>
      </c>
      <c r="E16" s="50" t="str">
        <f>'CMS Kiosk'!D31</f>
        <v>Honey Garlic Chicken
Bok Choy
Cauliflower
Brown Rice</v>
      </c>
      <c r="F16" s="50" t="str">
        <f>'CMS Kiosk'!D33</f>
        <v>Mexican Spiced Cod (Bacalao)
Roasted Bell Peppers
Calabasitas
Brown Rice</v>
      </c>
      <c r="G16" s="11"/>
      <c r="H16" s="11"/>
    </row>
    <row r="17" spans="1:8" ht="108" customHeight="1">
      <c r="A17" s="60"/>
      <c r="B17" s="50" t="str">
        <f>'CMS Kiosk'!D27</f>
        <v>Vegetarian Lasagna
Stewed Tomatoes
Garlic Green Beans</v>
      </c>
      <c r="C17" s="50" t="e">
        <f>'CMS Kiosk'!#REF!</f>
        <v>#REF!</v>
      </c>
      <c r="D17" s="50" t="e">
        <f>'CMS Kiosk'!#REF!</f>
        <v>#REF!</v>
      </c>
      <c r="E17" s="50" t="e">
        <f>'CMS Kiosk'!#REF!</f>
        <v>#REF!</v>
      </c>
      <c r="F17" s="50" t="e">
        <f>'CMS Kiosk'!#REF!</f>
        <v>#REF!</v>
      </c>
      <c r="G17" s="11"/>
      <c r="H17" s="11"/>
    </row>
    <row r="18" spans="1:8" ht="19.5" customHeight="1">
      <c r="B18" s="9">
        <f t="array" ref="B18:C18">DaysAndWeeks+DATE(CalendarYear,11,1)-WEEKDAY(DATE(CalendarYear,11,1),(WeekStart="Monday")+1)+36</f>
        <v>45628</v>
      </c>
      <c r="C18" s="9">
        <v>45629</v>
      </c>
      <c r="D18" s="7" t="s">
        <v>0</v>
      </c>
      <c r="E18" s="53"/>
      <c r="F18" s="53"/>
      <c r="G18" s="53"/>
      <c r="H18" s="54"/>
    </row>
    <row r="19" spans="1:8" ht="57.95" customHeight="1">
      <c r="B19" s="9"/>
      <c r="C19" s="9"/>
      <c r="D19" s="8"/>
      <c r="E19" s="55"/>
      <c r="F19" s="55"/>
      <c r="G19" s="55"/>
      <c r="H19" s="56"/>
    </row>
  </sheetData>
  <mergeCells count="6">
    <mergeCell ref="E18:H19"/>
    <mergeCell ref="A4:A5"/>
    <mergeCell ref="A7:A8"/>
    <mergeCell ref="A10:A11"/>
    <mergeCell ref="A13:A14"/>
    <mergeCell ref="A16:A17"/>
  </mergeCells>
  <conditionalFormatting sqref="B18:D18">
    <cfRule type="expression" dxfId="13" priority="1">
      <formula>AND(DAY(B18)&gt;=1,DAY(B18)&lt;=15)</formula>
    </cfRule>
  </conditionalFormatting>
  <conditionalFormatting sqref="B3:G3">
    <cfRule type="expression" dxfId="12" priority="4">
      <formula>DAY(B3)&gt;8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8:D19" xr:uid="{00000000-0002-0000-0A00-000006000000}"/>
    <dataValidation allowBlank="1" showInputMessage="1" showErrorMessage="1" prompt="Enter Notes in this cell" sqref="E18:H19" xr:uid="{00000000-0002-0000-0A00-000007000000}"/>
    <dataValidation allowBlank="1" showInputMessage="1" showErrorMessage="1" prompt="This row &amp; rows 6, 8, 10, 12, &amp; 14 are cells for entering daily notes related to the calendar day in the cell above" sqref="B4:B5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A1:I19"/>
  <sheetViews>
    <sheetView showGridLines="0" topLeftCell="A10" zoomScaleNormal="100" workbookViewId="0">
      <selection activeCell="B15" sqref="B15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</cols>
  <sheetData>
    <row r="1" spans="1:9" ht="59.25" customHeight="1">
      <c r="B1" s="38" t="str">
        <f>"December "&amp;CalendarYear</f>
        <v>December 2024</v>
      </c>
      <c r="C1" s="39"/>
      <c r="D1" s="39"/>
      <c r="E1" s="40"/>
      <c r="F1" s="40"/>
      <c r="G1" s="40"/>
      <c r="H1" s="41"/>
    </row>
    <row r="2" spans="1:9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9" ht="19.5" hidden="1" customHeight="1">
      <c r="B3" s="11">
        <f t="array" ref="B3:H3">DaysAndWeeks+DATE(CalendarYear,12,1)-WEEKDAY(DATE(CalendarYear,12,1),(WeekStart="Monday")+1)+1</f>
        <v>45621</v>
      </c>
      <c r="C3" s="11">
        <v>45622</v>
      </c>
      <c r="D3" s="11">
        <v>45623</v>
      </c>
      <c r="E3" s="11">
        <v>45624</v>
      </c>
      <c r="F3" s="11">
        <v>45625</v>
      </c>
      <c r="G3" s="11">
        <v>45626</v>
      </c>
      <c r="H3" s="11">
        <v>45627</v>
      </c>
    </row>
    <row r="4" spans="1:9" ht="57.95" hidden="1" customHeight="1">
      <c r="B4" s="11"/>
      <c r="C4" s="11"/>
      <c r="D4" s="11"/>
      <c r="E4" s="11"/>
      <c r="F4" s="11"/>
      <c r="G4" s="11"/>
      <c r="H4" s="11"/>
    </row>
    <row r="5" spans="1:9" ht="19.5" customHeight="1">
      <c r="B5" s="9">
        <f t="array" ref="B5:H5">DaysAndWeeks+DATE(CalendarYear,12,1)-WEEKDAY(DATE(CalendarYear,12,1),(WeekStart="Monday")+1)+8</f>
        <v>45628</v>
      </c>
      <c r="C5" s="9">
        <v>45629</v>
      </c>
      <c r="D5" s="9">
        <v>45630</v>
      </c>
      <c r="E5" s="9">
        <v>45631</v>
      </c>
      <c r="F5" s="9">
        <v>45632</v>
      </c>
      <c r="G5" s="9">
        <v>45633</v>
      </c>
      <c r="H5" s="9">
        <v>45634</v>
      </c>
    </row>
    <row r="6" spans="1:9" ht="90" customHeight="1">
      <c r="A6" s="60" t="s">
        <v>6</v>
      </c>
      <c r="B6" s="50" t="str">
        <f>'CMS Kiosk'!D36</f>
        <v>Egg Salad Wrap (Ensalada de Huevo)
Carrot &amp; Cranberry Salad
Marinated Cucumbers</v>
      </c>
      <c r="C6" s="50" t="str">
        <f>'CMS Kiosk'!D38</f>
        <v>Turkey (Paavo) Tetrazzini
Dilled Peas &amp; Carrots
Roasted Yellow Squash</v>
      </c>
      <c r="D6" s="50">
        <f>'CMS Kiosk'!H40</f>
        <v>0</v>
      </c>
      <c r="E6" s="50" t="str">
        <f>'CMS Kiosk'!D42</f>
        <v>Seasme Ginger Beef
Steamed Broccoli
Yellow Squash 
Brown Rice</v>
      </c>
      <c r="F6" s="50" t="str">
        <f>'CMS Kiosk'!D44</f>
        <v>Fish (Pescado) Veracruz 
Refried Beans
Spanish Rice</v>
      </c>
      <c r="G6" s="9"/>
      <c r="H6" s="9"/>
    </row>
    <row r="7" spans="1:9" ht="106.7" customHeight="1">
      <c r="A7" s="60"/>
      <c r="B7" s="50" t="e">
        <f>'CMS Kiosk'!#REF!</f>
        <v>#REF!</v>
      </c>
      <c r="C7" s="50" t="e">
        <f>'CMS Kiosk'!#REF!</f>
        <v>#REF!</v>
      </c>
      <c r="D7" s="50" t="e">
        <f>'CMS Kiosk'!#REF!</f>
        <v>#REF!</v>
      </c>
      <c r="E7" s="50" t="e">
        <f>'CMS Kiosk'!#REF!</f>
        <v>#REF!</v>
      </c>
      <c r="F7" s="50" t="e">
        <f>'CMS Kiosk'!#REF!</f>
        <v>#REF!</v>
      </c>
      <c r="G7" s="9"/>
      <c r="H7" s="9"/>
    </row>
    <row r="8" spans="1:9" ht="19.5" customHeight="1">
      <c r="B8" s="9">
        <f t="array" ref="B8:H8">DaysAndWeeks+DATE(CalendarYear,12,1)-WEEKDAY(DATE(CalendarYear,12,1),(WeekStart="Monday")+1)+15</f>
        <v>45635</v>
      </c>
      <c r="C8" s="9">
        <v>45636</v>
      </c>
      <c r="D8" s="9">
        <v>45637</v>
      </c>
      <c r="E8" s="9">
        <v>45638</v>
      </c>
      <c r="F8" s="9">
        <v>45639</v>
      </c>
      <c r="G8" s="9">
        <v>45640</v>
      </c>
      <c r="H8" s="9">
        <v>45641</v>
      </c>
    </row>
    <row r="9" spans="1:9" ht="81" customHeight="1">
      <c r="A9" s="60" t="s">
        <v>7</v>
      </c>
      <c r="B9" s="50">
        <f>'CMS Kiosk'!G48</f>
        <v>0</v>
      </c>
      <c r="C9" s="50" t="str">
        <f>'CMS Kiosk'!D49</f>
        <v>Vegetarian Greek Salad w/
Chickpeas &amp; Mixed Veg
Pita Chips &amp; Tzatziki</v>
      </c>
      <c r="D9" s="50" t="str">
        <f>'CMS Kiosk'!D51</f>
        <v>Pork Carnitas
Pinto Beans
Chuckwagon Corn
WW Tortillas</v>
      </c>
      <c r="E9" s="50" t="str">
        <f>'CMS Kiosk'!D53</f>
        <v>Sloppy Joe
Tater Tots
Roasted Brussels Sprouts</v>
      </c>
      <c r="F9" s="50"/>
      <c r="G9" s="50"/>
      <c r="H9" s="50"/>
      <c r="I9" s="50"/>
    </row>
    <row r="10" spans="1:9" ht="78.599999999999994" customHeight="1">
      <c r="A10" s="60"/>
      <c r="B10" s="50">
        <f>'CMS Kiosk'!G47</f>
        <v>0</v>
      </c>
      <c r="C10" s="50" t="e">
        <f>'CMS Kiosk'!#REF!</f>
        <v>#REF!</v>
      </c>
      <c r="D10" s="50" t="e">
        <f>'CMS Kiosk'!#REF!</f>
        <v>#REF!</v>
      </c>
      <c r="E10" s="50"/>
      <c r="F10" s="50"/>
      <c r="G10" s="50"/>
      <c r="H10" s="50"/>
      <c r="I10" s="50"/>
    </row>
    <row r="11" spans="1:9" ht="19.5" customHeight="1">
      <c r="B11" s="9">
        <f t="array" ref="B11:H11">DaysAndWeeks+DATE(CalendarYear,12,1)-WEEKDAY(DATE(CalendarYear,12,1),(WeekStart="Monday")+1)+22</f>
        <v>45642</v>
      </c>
      <c r="C11" s="9">
        <v>45643</v>
      </c>
      <c r="D11" s="9">
        <v>45644</v>
      </c>
      <c r="E11" s="9">
        <v>45645</v>
      </c>
      <c r="F11" s="9">
        <v>45646</v>
      </c>
      <c r="G11" s="9">
        <v>45647</v>
      </c>
      <c r="H11" s="9">
        <v>45648</v>
      </c>
    </row>
    <row r="12" spans="1:9" ht="57.95" customHeight="1">
      <c r="A12" s="60" t="s">
        <v>8</v>
      </c>
      <c r="B12" s="9"/>
      <c r="C12" s="9"/>
      <c r="D12" s="9"/>
      <c r="E12" s="9"/>
      <c r="F12" s="9"/>
      <c r="G12" s="9"/>
      <c r="H12" s="9"/>
    </row>
    <row r="13" spans="1:9" ht="57.95" customHeight="1">
      <c r="A13" s="60"/>
      <c r="B13" s="9"/>
      <c r="C13" s="9"/>
      <c r="D13" s="9"/>
      <c r="E13" s="9"/>
      <c r="F13" s="9"/>
      <c r="G13" s="9"/>
      <c r="H13" s="9"/>
    </row>
    <row r="14" spans="1:9" ht="19.5" customHeight="1">
      <c r="B14" s="11">
        <f t="array" ref="B14:H14">DaysAndWeeks+DATE(CalendarYear,12,1)-WEEKDAY(DATE(CalendarYear,12,1),(WeekStart="Monday")+1)+29</f>
        <v>45649</v>
      </c>
      <c r="C14" s="11">
        <v>45650</v>
      </c>
      <c r="D14" s="11">
        <v>45651</v>
      </c>
      <c r="E14" s="11">
        <v>45652</v>
      </c>
      <c r="F14" s="11">
        <v>45653</v>
      </c>
      <c r="G14" s="11">
        <v>45654</v>
      </c>
      <c r="H14" s="11">
        <v>45655</v>
      </c>
    </row>
    <row r="15" spans="1:9" ht="57.95" customHeight="1">
      <c r="A15" s="60" t="s">
        <v>9</v>
      </c>
      <c r="B15" s="11"/>
      <c r="C15" s="11"/>
      <c r="D15" s="11"/>
      <c r="E15" s="11"/>
      <c r="F15" s="11"/>
      <c r="G15" s="11"/>
      <c r="H15" s="11"/>
    </row>
    <row r="16" spans="1:9" ht="57.95" customHeight="1">
      <c r="A16" s="60"/>
      <c r="B16" s="11"/>
      <c r="C16" s="11"/>
      <c r="D16" s="11"/>
      <c r="E16" s="11"/>
      <c r="F16" s="11"/>
      <c r="G16" s="11"/>
      <c r="H16" s="11"/>
    </row>
    <row r="17" spans="1:8" ht="19.5" customHeight="1">
      <c r="B17" s="9">
        <f t="array" ref="B17:C17">DaysAndWeeks+DATE(CalendarYear,12,1)-WEEKDAY(DATE(CalendarYear,12,1),(WeekStart="Monday")+1)+36</f>
        <v>45656</v>
      </c>
      <c r="C17" s="9">
        <v>45657</v>
      </c>
      <c r="D17" s="7" t="s">
        <v>0</v>
      </c>
      <c r="E17" s="53"/>
      <c r="F17" s="53"/>
      <c r="G17" s="53"/>
      <c r="H17" s="54"/>
    </row>
    <row r="18" spans="1:8" ht="57.95" customHeight="1">
      <c r="A18" s="60" t="s">
        <v>10</v>
      </c>
      <c r="B18" s="9"/>
      <c r="C18" s="9"/>
      <c r="D18" s="8"/>
      <c r="E18" s="55"/>
      <c r="F18" s="55"/>
      <c r="G18" s="55"/>
      <c r="H18" s="56"/>
    </row>
    <row r="19" spans="1:8" ht="57.95" customHeight="1">
      <c r="A19" s="60"/>
      <c r="B19" s="9"/>
      <c r="C19" s="9"/>
      <c r="D19" s="43"/>
      <c r="E19" s="44"/>
      <c r="F19" s="44"/>
      <c r="G19" s="44"/>
      <c r="H19" s="44"/>
    </row>
  </sheetData>
  <mergeCells count="6">
    <mergeCell ref="E17:H18"/>
    <mergeCell ref="A6:A7"/>
    <mergeCell ref="A9:A10"/>
    <mergeCell ref="A12:A13"/>
    <mergeCell ref="A15:A16"/>
    <mergeCell ref="A18:A19"/>
  </mergeCells>
  <conditionalFormatting sqref="B17:D17">
    <cfRule type="expression" dxfId="11" priority="1">
      <formula>AND(DAY(B17)&gt;=1,DAY(B17)&lt;=15)</formula>
    </cfRule>
  </conditionalFormatting>
  <conditionalFormatting sqref="B3:G3">
    <cfRule type="expression" dxfId="10" priority="3">
      <formula>DAY(B3)&gt;8</formula>
    </cfRule>
  </conditionalFormatting>
  <conditionalFormatting sqref="B14:H14">
    <cfRule type="expression" dxfId="9" priority="4">
      <formula>AND(DAY(B14)&gt;=1,DAY(B14)&lt;=15)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7:D19" xr:uid="{00000000-0002-0000-0B00-000006000000}"/>
    <dataValidation allowBlank="1" showInputMessage="1" showErrorMessage="1" prompt="Enter Notes in this cell" sqref="E17:H19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0A43F-D9E3-4ABC-A95A-B341ED35E097}">
  <sheetPr>
    <tabColor theme="6"/>
    <pageSetUpPr autoPageBreaks="0" fitToPage="1"/>
  </sheetPr>
  <dimension ref="A1:K19"/>
  <sheetViews>
    <sheetView showGridLines="0" zoomScaleNormal="100" workbookViewId="0">
      <selection activeCell="B1" sqref="B1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5" t="str">
        <f>"January "&amp;CalendarYear</f>
        <v>January 2025</v>
      </c>
      <c r="C1" s="16"/>
      <c r="D1" s="16"/>
      <c r="E1" s="17"/>
      <c r="F1" s="17"/>
      <c r="G1" s="17"/>
      <c r="H1" s="18"/>
    </row>
    <row r="2" spans="1:11" s="2" customFormat="1" ht="21.75" customHeight="1">
      <c r="A2"/>
      <c r="B2" s="5" t="str">
        <f>WeekStart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  <c r="J2" s="57" t="s">
        <v>3</v>
      </c>
      <c r="K2" s="57"/>
    </row>
    <row r="3" spans="1:11" s="3" customFormat="1" ht="19.5" customHeight="1">
      <c r="A3"/>
      <c r="B3" s="11">
        <f t="array" ref="B3:H3">DaysAndWeeks+DATE(CalendarYear,1,1)-WEEKDAY(DATE(CalendarYear,1,1),(WeekStart="Monday")+1)+1</f>
        <v>45656</v>
      </c>
      <c r="C3" s="11">
        <v>45657</v>
      </c>
      <c r="D3" s="11">
        <v>45658</v>
      </c>
      <c r="E3" s="11">
        <v>45659</v>
      </c>
      <c r="F3" s="11">
        <v>45660</v>
      </c>
      <c r="G3" s="11">
        <v>45661</v>
      </c>
      <c r="H3" s="11">
        <v>45662</v>
      </c>
      <c r="J3" s="6" t="s">
        <v>1</v>
      </c>
      <c r="K3" s="12">
        <v>2025</v>
      </c>
    </row>
    <row r="4" spans="1:11" ht="57.95" customHeight="1">
      <c r="A4" s="60" t="s">
        <v>10</v>
      </c>
      <c r="B4" s="11"/>
      <c r="C4" s="11"/>
      <c r="D4" s="11"/>
      <c r="E4" s="11"/>
      <c r="F4" s="11"/>
      <c r="G4" s="11"/>
      <c r="H4" s="11"/>
      <c r="J4" s="13" t="s">
        <v>2</v>
      </c>
      <c r="K4" s="14" t="s">
        <v>4</v>
      </c>
    </row>
    <row r="5" spans="1:11" ht="57.95" customHeight="1">
      <c r="A5" s="60"/>
      <c r="B5" s="11"/>
      <c r="C5" s="11"/>
      <c r="D5" s="11"/>
      <c r="E5" s="11"/>
      <c r="F5" s="11"/>
      <c r="G5" s="11"/>
      <c r="H5" s="11"/>
      <c r="J5" s="13"/>
      <c r="K5" s="14"/>
    </row>
    <row r="6" spans="1:11" s="3" customFormat="1" ht="19.5" customHeight="1">
      <c r="A6"/>
      <c r="B6" s="10">
        <f t="array" ref="B6:H6">DaysAndWeeks+DATE(CalendarYear,1,1)-WEEKDAY(DATE(CalendarYear,1,1),(WeekStart="Monday")+1)+8</f>
        <v>45663</v>
      </c>
      <c r="C6" s="10">
        <v>45664</v>
      </c>
      <c r="D6" s="10">
        <v>45665</v>
      </c>
      <c r="E6" s="10">
        <v>45666</v>
      </c>
      <c r="F6" s="10">
        <v>45667</v>
      </c>
      <c r="G6" s="10">
        <v>45668</v>
      </c>
      <c r="H6" s="10">
        <v>45669</v>
      </c>
    </row>
    <row r="7" spans="1:11" ht="57.95" customHeight="1">
      <c r="A7" s="60" t="s">
        <v>11</v>
      </c>
      <c r="B7" s="10"/>
      <c r="C7" s="10"/>
      <c r="D7" s="10"/>
      <c r="E7" s="10"/>
      <c r="F7" s="10"/>
      <c r="G7" s="10"/>
      <c r="H7" s="10"/>
      <c r="J7" s="4"/>
    </row>
    <row r="8" spans="1:11" ht="57.95" customHeight="1">
      <c r="A8" s="60"/>
      <c r="B8" s="10"/>
      <c r="C8" s="10"/>
      <c r="D8" s="10"/>
      <c r="E8" s="10"/>
      <c r="F8" s="10"/>
      <c r="G8" s="10"/>
      <c r="H8" s="10"/>
      <c r="J8" s="4"/>
    </row>
    <row r="9" spans="1:11" s="3" customFormat="1" ht="19.5" customHeight="1">
      <c r="A9"/>
      <c r="B9" s="11">
        <f t="array" ref="B9:H9">DaysAndWeeks+DATE(CalendarYear,1,1)-WEEKDAY(DATE(CalendarYear,1,1),(WeekStart="Monday")+1)+15</f>
        <v>45670</v>
      </c>
      <c r="C9" s="11">
        <v>45671</v>
      </c>
      <c r="D9" s="11">
        <v>45672</v>
      </c>
      <c r="E9" s="11">
        <v>45673</v>
      </c>
      <c r="F9" s="11">
        <v>45674</v>
      </c>
      <c r="G9" s="11">
        <v>45675</v>
      </c>
      <c r="H9" s="11">
        <v>45676</v>
      </c>
      <c r="J9" s="4"/>
    </row>
    <row r="10" spans="1:11" ht="57.95" customHeight="1">
      <c r="A10" s="60" t="s">
        <v>12</v>
      </c>
      <c r="B10" s="11"/>
      <c r="C10" s="11"/>
      <c r="D10" s="11"/>
      <c r="E10" s="11"/>
      <c r="F10" s="11"/>
      <c r="G10" s="11"/>
      <c r="H10" s="11"/>
    </row>
    <row r="11" spans="1:11" ht="57.95" customHeight="1">
      <c r="A11" s="60"/>
      <c r="B11" s="11"/>
      <c r="C11" s="11"/>
      <c r="D11" s="11"/>
      <c r="E11" s="11"/>
      <c r="F11" s="11"/>
      <c r="G11" s="11"/>
      <c r="H11" s="11"/>
    </row>
    <row r="12" spans="1:11" s="3" customFormat="1" ht="19.5" customHeight="1">
      <c r="A12"/>
      <c r="B12" s="9">
        <f t="array" ref="B12:H12">DaysAndWeeks+DATE(CalendarYear,1,1)-WEEKDAY(DATE(CalendarYear,1,1),(WeekStart="Monday")+1)+22</f>
        <v>45677</v>
      </c>
      <c r="C12" s="9">
        <v>45678</v>
      </c>
      <c r="D12" s="9">
        <v>45679</v>
      </c>
      <c r="E12" s="9">
        <v>45680</v>
      </c>
      <c r="F12" s="9">
        <v>45681</v>
      </c>
      <c r="G12" s="9">
        <v>45682</v>
      </c>
      <c r="H12" s="9">
        <v>45683</v>
      </c>
    </row>
    <row r="13" spans="1:11" ht="57.95" customHeight="1">
      <c r="A13" s="60" t="s">
        <v>5</v>
      </c>
      <c r="B13" s="9"/>
      <c r="C13" s="9"/>
      <c r="D13" s="9"/>
      <c r="E13" s="9"/>
      <c r="F13" s="9"/>
      <c r="G13" s="9"/>
      <c r="H13" s="9"/>
    </row>
    <row r="14" spans="1:11" ht="57.95" customHeight="1">
      <c r="A14" s="60"/>
      <c r="B14" s="9"/>
      <c r="C14" s="9"/>
      <c r="D14" s="9"/>
      <c r="E14" s="9"/>
      <c r="F14" s="9"/>
      <c r="G14" s="9"/>
      <c r="H14" s="9"/>
    </row>
    <row r="15" spans="1:11" s="3" customFormat="1" ht="19.5" customHeight="1">
      <c r="A15"/>
      <c r="B15" s="11">
        <f t="array" ref="B15:H15">DaysAndWeeks+DATE(CalendarYear,1,1)-WEEKDAY(DATE(CalendarYear,1,1),(WeekStart="Monday")+1)+29</f>
        <v>45684</v>
      </c>
      <c r="C15" s="11">
        <v>45685</v>
      </c>
      <c r="D15" s="11">
        <v>45686</v>
      </c>
      <c r="E15" s="11">
        <v>45687</v>
      </c>
      <c r="F15" s="11">
        <v>45688</v>
      </c>
      <c r="G15" s="11">
        <v>45689</v>
      </c>
      <c r="H15" s="11">
        <v>45690</v>
      </c>
    </row>
    <row r="16" spans="1:11" ht="57.95" customHeight="1">
      <c r="A16" s="60" t="s">
        <v>6</v>
      </c>
      <c r="B16" s="11"/>
      <c r="C16" s="11"/>
      <c r="D16" s="11"/>
      <c r="E16" s="11"/>
      <c r="F16" s="11"/>
      <c r="G16" s="11"/>
      <c r="H16" s="11"/>
    </row>
    <row r="17" spans="1:8" ht="57.95" customHeight="1">
      <c r="A17" s="60"/>
      <c r="B17" s="11"/>
      <c r="C17" s="11"/>
      <c r="D17" s="11"/>
      <c r="E17" s="11"/>
      <c r="F17" s="11"/>
      <c r="G17" s="11"/>
      <c r="H17" s="11"/>
    </row>
    <row r="18" spans="1:8" s="3" customFormat="1" ht="19.5" customHeight="1">
      <c r="A18"/>
      <c r="B18" s="9">
        <f t="array" ref="B18:C18">DaysAndWeeks+DATE(CalendarYear,1,1)-WEEKDAY(DATE(CalendarYear,1,1),(WeekStart="Monday")+1)+36</f>
        <v>45691</v>
      </c>
      <c r="C18" s="9">
        <v>45692</v>
      </c>
      <c r="D18" s="7" t="s">
        <v>0</v>
      </c>
      <c r="E18" s="53"/>
      <c r="F18" s="53"/>
      <c r="G18" s="53"/>
      <c r="H18" s="54"/>
    </row>
    <row r="19" spans="1:8" ht="57.95" customHeight="1">
      <c r="B19" s="9"/>
      <c r="C19" s="9"/>
      <c r="D19" s="8"/>
      <c r="E19" s="55"/>
      <c r="F19" s="55"/>
      <c r="G19" s="55"/>
      <c r="H19" s="56"/>
    </row>
  </sheetData>
  <mergeCells count="7">
    <mergeCell ref="E18:H19"/>
    <mergeCell ref="J2:K2"/>
    <mergeCell ref="A4:A5"/>
    <mergeCell ref="A7:A8"/>
    <mergeCell ref="A10:A11"/>
    <mergeCell ref="A13:A14"/>
    <mergeCell ref="A16:A17"/>
  </mergeCells>
  <conditionalFormatting sqref="B18:D18">
    <cfRule type="expression" dxfId="8" priority="1">
      <formula>AND(DAY(B18)&gt;=1,DAY(B18)&lt;=15)</formula>
    </cfRule>
  </conditionalFormatting>
  <conditionalFormatting sqref="B3:G3">
    <cfRule type="expression" dxfId="7" priority="2">
      <formula>DAY(B3)&gt;8</formula>
    </cfRule>
  </conditionalFormatting>
  <conditionalFormatting sqref="B15:H15">
    <cfRule type="expression" dxfId="6" priority="3">
      <formula>AND(DAY(B15)&gt;=1,DAY(B15)&lt;=15)</formula>
    </cfRule>
  </conditionalFormatting>
  <dataValidations count="14">
    <dataValidation allowBlank="1" showInputMessage="1" showErrorMessage="1" prompt="The year in this cell is automatically updated. Select another year in cell K3 to change the year" sqref="C1" xr:uid="{68DB1B5F-672F-42EA-B173-279D18DF96BF}"/>
    <dataValidation allowBlank="1" showInputMessage="1" showErrorMessage="1" prompt="Enter Notes in the cell at right" sqref="D18:D19" xr:uid="{00000000-0002-0000-0000-00000D000000}"/>
    <dataValidation allowBlank="1" showInputMessage="1" showErrorMessage="1" prompt="Enter Notes in this cell" sqref="E18:H19" xr:uid="{00000000-0002-0000-0000-00000C000000}"/>
    <dataValidation allowBlank="1" showInputMessage="1" showErrorMessage="1" prompt="This row &amp; rows 6, 8, 10, 12, &amp; 14 are cells for entering daily notes related to the calendar day in the cell above" sqref="B4:B5" xr:uid="{00000000-0002-0000-0000-00000B000000}"/>
    <dataValidation allowBlank="1" showInputMessage="1" showErrorMessage="1" prompt="Automatically determined weekday" sqref="C2:H2" xr:uid="{00000000-0002-0000-0000-00000A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Enter year in this cell" sqref="K3" xr:uid="{00000000-0002-0000-0000-000006000000}"/>
    <dataValidation allowBlank="1" showInputMessage="1" showErrorMessage="1" prompt="Select week start day in cell at right" sqref="J4:J5" xr:uid="{00000000-0002-0000-0000-000005000000}"/>
    <dataValidation allowBlank="1" showInputMessage="1" showErrorMessage="1" prompt="Enter year in cell at right" sqref="J3" xr:uid="{00000000-0002-0000-0000-000004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:K5" xr:uid="{00000000-0002-0000-0000-000000000000}">
      <formula1>"SUNDAY,MONDAY"</formula1>
    </dataValidation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C389-8DC9-47B7-BF31-A329777C3CAC}">
  <sheetPr>
    <tabColor theme="6" tint="0.39997558519241921"/>
    <pageSetUpPr fitToPage="1"/>
  </sheetPr>
  <dimension ref="A1:H18"/>
  <sheetViews>
    <sheetView showGridLines="0" zoomScaleNormal="100" workbookViewId="0">
      <selection activeCell="B1" sqref="B1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19" t="str">
        <f>"February "&amp;CalendarYear</f>
        <v>February 2025</v>
      </c>
      <c r="C1" s="20"/>
      <c r="D1" s="20"/>
      <c r="E1" s="21"/>
      <c r="F1" s="21"/>
      <c r="G1" s="21"/>
      <c r="H1" s="22"/>
    </row>
    <row r="2" spans="1:8" s="2" customFormat="1" ht="21.75" customHeight="1">
      <c r="A2"/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8" s="3" customFormat="1" ht="19.5" hidden="1" customHeight="1">
      <c r="A3"/>
      <c r="B3" s="11">
        <f t="array" ref="B3:H3">DaysAndWeeks+DATE(CalendarYear,2,1)-WEEKDAY(DATE(CalendarYear,2,1),(WeekStart="Monday")+1)+1</f>
        <v>45684</v>
      </c>
      <c r="C3" s="11">
        <v>45685</v>
      </c>
      <c r="D3" s="11">
        <v>45686</v>
      </c>
      <c r="E3" s="11">
        <v>45687</v>
      </c>
      <c r="F3" s="11">
        <v>45688</v>
      </c>
      <c r="G3" s="11">
        <v>45689</v>
      </c>
      <c r="H3" s="11">
        <v>45690</v>
      </c>
    </row>
    <row r="4" spans="1:8" ht="57.95" hidden="1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45691</v>
      </c>
      <c r="C5" s="9">
        <v>45692</v>
      </c>
      <c r="D5" s="9">
        <v>45693</v>
      </c>
      <c r="E5" s="9">
        <v>45694</v>
      </c>
      <c r="F5" s="9">
        <v>45695</v>
      </c>
      <c r="G5" s="9">
        <v>45696</v>
      </c>
      <c r="H5" s="9">
        <v>45697</v>
      </c>
    </row>
    <row r="6" spans="1:8" ht="57.95" customHeight="1">
      <c r="A6" s="60" t="s">
        <v>7</v>
      </c>
      <c r="B6" s="9"/>
      <c r="C6" s="9"/>
      <c r="D6" s="9"/>
      <c r="E6" s="9"/>
      <c r="F6" s="9"/>
      <c r="G6" s="9"/>
      <c r="H6" s="9"/>
    </row>
    <row r="7" spans="1:8" ht="57.95" customHeight="1">
      <c r="A7" s="60"/>
      <c r="B7" s="9"/>
      <c r="C7" s="9"/>
      <c r="D7" s="9"/>
      <c r="E7" s="9"/>
      <c r="F7" s="9"/>
      <c r="G7" s="9"/>
      <c r="H7" s="9"/>
    </row>
    <row r="8" spans="1:8" s="3" customFormat="1" ht="19.5" customHeight="1">
      <c r="A8"/>
      <c r="B8" s="11">
        <f t="array" ref="B8:H8">DaysAndWeeks+DATE(CalendarYear,2,1)-WEEKDAY(DATE(CalendarYear,2,1),(WeekStart="Monday")+1)+15</f>
        <v>45698</v>
      </c>
      <c r="C8" s="11">
        <v>45699</v>
      </c>
      <c r="D8" s="11">
        <v>45700</v>
      </c>
      <c r="E8" s="11">
        <v>45701</v>
      </c>
      <c r="F8" s="11">
        <v>45702</v>
      </c>
      <c r="G8" s="11">
        <v>45703</v>
      </c>
      <c r="H8" s="11">
        <v>45704</v>
      </c>
    </row>
    <row r="9" spans="1:8" ht="57.95" customHeight="1">
      <c r="A9" s="60" t="s">
        <v>8</v>
      </c>
      <c r="B9" s="11"/>
      <c r="C9" s="11"/>
      <c r="D9" s="11"/>
      <c r="E9" s="11"/>
      <c r="F9" s="11"/>
      <c r="G9" s="11"/>
      <c r="H9" s="11"/>
    </row>
    <row r="10" spans="1:8" ht="57.95" customHeight="1">
      <c r="A10" s="60"/>
      <c r="B10" s="11"/>
      <c r="C10" s="11"/>
      <c r="D10" s="11"/>
      <c r="E10" s="11"/>
      <c r="F10" s="11"/>
      <c r="G10" s="11"/>
      <c r="H10" s="11"/>
    </row>
    <row r="11" spans="1:8" s="3" customFormat="1" ht="19.5" customHeight="1">
      <c r="A11"/>
      <c r="B11" s="9">
        <f t="array" ref="B11:H11">DaysAndWeeks+DATE(CalendarYear,2,1)-WEEKDAY(DATE(CalendarYear,2,1),(WeekStart="Monday")+1)+22</f>
        <v>45705</v>
      </c>
      <c r="C11" s="9">
        <v>45706</v>
      </c>
      <c r="D11" s="9">
        <v>45707</v>
      </c>
      <c r="E11" s="9">
        <v>45708</v>
      </c>
      <c r="F11" s="9">
        <v>45709</v>
      </c>
      <c r="G11" s="9">
        <v>45710</v>
      </c>
      <c r="H11" s="9">
        <v>45711</v>
      </c>
    </row>
    <row r="12" spans="1:8" ht="57.95" customHeight="1">
      <c r="A12" s="60" t="s">
        <v>9</v>
      </c>
      <c r="B12" s="9"/>
      <c r="C12" s="9"/>
      <c r="D12" s="9"/>
      <c r="E12" s="9"/>
      <c r="F12" s="9"/>
      <c r="G12" s="9"/>
      <c r="H12" s="9"/>
    </row>
    <row r="13" spans="1:8" ht="57.95" customHeight="1">
      <c r="A13" s="60"/>
      <c r="B13" s="9"/>
      <c r="C13" s="9"/>
      <c r="D13" s="9"/>
      <c r="E13" s="9"/>
      <c r="F13" s="9"/>
      <c r="G13" s="9"/>
      <c r="H13" s="9"/>
    </row>
    <row r="14" spans="1:8" s="3" customFormat="1" ht="19.5" customHeight="1">
      <c r="A14"/>
      <c r="B14" s="11">
        <f t="array" ref="B14:H14">DaysAndWeeks+DATE(CalendarYear,2,1)-WEEKDAY(DATE(CalendarYear,2,1),(WeekStart="Monday")+1)+29</f>
        <v>45712</v>
      </c>
      <c r="C14" s="11">
        <v>45713</v>
      </c>
      <c r="D14" s="11">
        <v>45714</v>
      </c>
      <c r="E14" s="11">
        <v>45715</v>
      </c>
      <c r="F14" s="11">
        <v>45716</v>
      </c>
      <c r="G14" s="11">
        <v>45717</v>
      </c>
      <c r="H14" s="11">
        <v>45718</v>
      </c>
    </row>
    <row r="15" spans="1:8" ht="57.95" customHeight="1">
      <c r="A15" s="60" t="s">
        <v>10</v>
      </c>
      <c r="B15" s="11"/>
      <c r="C15" s="11"/>
      <c r="D15" s="11"/>
      <c r="E15" s="11"/>
      <c r="F15" s="11"/>
      <c r="G15" s="11"/>
      <c r="H15" s="11"/>
    </row>
    <row r="16" spans="1:8" ht="57.95" customHeight="1">
      <c r="A16" s="60"/>
      <c r="B16" s="11"/>
      <c r="C16" s="11"/>
      <c r="D16" s="11"/>
      <c r="E16" s="11"/>
      <c r="F16" s="11"/>
      <c r="G16" s="11"/>
      <c r="H16" s="11"/>
    </row>
    <row r="17" spans="1:8" s="3" customFormat="1" ht="19.5" customHeight="1">
      <c r="A17"/>
      <c r="B17" s="9">
        <f t="array" ref="B17:C17">DaysAndWeeks+DATE(CalendarYear,2,1)-WEEKDAY(DATE(CalendarYear,2,1),(WeekStart="Monday")+1)+36</f>
        <v>45719</v>
      </c>
      <c r="C17" s="9">
        <v>45720</v>
      </c>
      <c r="D17" s="7" t="s">
        <v>0</v>
      </c>
      <c r="E17" s="53"/>
      <c r="F17" s="53"/>
      <c r="G17" s="53"/>
      <c r="H17" s="54"/>
    </row>
    <row r="18" spans="1:8" ht="57.95" customHeight="1">
      <c r="B18" s="9"/>
      <c r="C18" s="9"/>
      <c r="D18" s="8"/>
      <c r="E18" s="55"/>
      <c r="F18" s="55"/>
      <c r="G18" s="55"/>
      <c r="H18" s="56"/>
    </row>
  </sheetData>
  <mergeCells count="5">
    <mergeCell ref="E17:H18"/>
    <mergeCell ref="A6:A7"/>
    <mergeCell ref="A9:A10"/>
    <mergeCell ref="A12:A13"/>
    <mergeCell ref="A15:A16"/>
  </mergeCells>
  <conditionalFormatting sqref="B17:D17">
    <cfRule type="expression" dxfId="5" priority="1">
      <formula>AND(DAY(B17)&gt;=1,DAY(B17)&lt;=15)</formula>
    </cfRule>
  </conditionalFormatting>
  <conditionalFormatting sqref="B3:G3">
    <cfRule type="expression" dxfId="4" priority="2">
      <formula>DAY(B3)&gt;8</formula>
    </cfRule>
  </conditionalFormatting>
  <conditionalFormatting sqref="B14:H14">
    <cfRule type="expression" dxfId="3" priority="3">
      <formula>AND(DAY(B14)&gt;=1,DAY(B14)&lt;=15)</formula>
    </cfRule>
  </conditionalFormatting>
  <dataValidations count="9">
    <dataValidation allowBlank="1" showInputMessage="1" showErrorMessage="1" prompt="The year in this cell is automatically updated. Select another year in cell K3 of the January worksheet to change the year" sqref="C1" xr:uid="{B76B5EE0-7A31-4E98-9046-DEB20A06C325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Enter Notes in this cell" sqref="E17:H18" xr:uid="{00000000-0002-0000-0100-000007000000}"/>
    <dataValidation allowBlank="1" showInputMessage="1" showErrorMessage="1" prompt="Enter Notes in the cell at right" sqref="D17:D18" xr:uid="{00000000-0002-0000-0100-000006000000}"/>
    <dataValidation allowBlank="1" showInputMessage="1" showErrorMessage="1" prompt="February month calendar" sqref="A1" xr:uid="{00000000-0002-0000-0100-000005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Automatically determined weekday" sqref="C2:H2" xr:uid="{00000000-0002-0000-0100-000000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9AF59-F0CF-4F92-A60E-80B527F2BBBF}">
  <sheetPr>
    <tabColor theme="4" tint="0.39997558519241921"/>
    <pageSetUpPr fitToPage="1"/>
  </sheetPr>
  <dimension ref="A1:H19"/>
  <sheetViews>
    <sheetView showGridLines="0" zoomScaleNormal="100" workbookViewId="0">
      <selection activeCell="B1" sqref="B1"/>
    </sheetView>
  </sheetViews>
  <sheetFormatPr defaultColWidth="8.88671875" defaultRowHeight="14.25"/>
  <cols>
    <col min="1" max="1" width="2.77734375" customWidth="1"/>
    <col min="2" max="2" width="18.44140625" customWidth="1"/>
    <col min="3" max="6" width="17.77734375" customWidth="1"/>
    <col min="7" max="8" width="17.77734375" hidden="1" customWidth="1"/>
    <col min="9" max="9" width="2.77734375" customWidth="1"/>
    <col min="10" max="10" width="10.6640625" customWidth="1"/>
  </cols>
  <sheetData>
    <row r="1" spans="1:8" ht="59.25" customHeight="1">
      <c r="B1" s="23" t="str">
        <f>"March "&amp;CalendarYear</f>
        <v>March 2025</v>
      </c>
      <c r="C1" s="24"/>
      <c r="D1" s="24"/>
      <c r="E1" s="25"/>
      <c r="F1" s="25"/>
      <c r="G1" s="25"/>
      <c r="H1" s="26"/>
    </row>
    <row r="2" spans="1:8" ht="21.75" customHeight="1">
      <c r="B2" s="5" t="str">
        <f>IF(WeekStart="SUNDAY", "SUNDAY","MONDAY")</f>
        <v>MONDAY</v>
      </c>
      <c r="C2" s="5" t="str">
        <f t="shared" ref="C2:H2" si="0">UPPER(TEXT(C3,"dddd"))</f>
        <v>TUESDAY</v>
      </c>
      <c r="D2" s="5" t="str">
        <f t="shared" si="0"/>
        <v>WEDNESDAY</v>
      </c>
      <c r="E2" s="5" t="str">
        <f t="shared" si="0"/>
        <v>THURSDAY</v>
      </c>
      <c r="F2" s="5" t="str">
        <f t="shared" si="0"/>
        <v>FRIDAY</v>
      </c>
      <c r="G2" s="5" t="str">
        <f t="shared" si="0"/>
        <v>SATURDAY</v>
      </c>
      <c r="H2" s="5" t="str">
        <f t="shared" si="0"/>
        <v>SUNDAY</v>
      </c>
    </row>
    <row r="3" spans="1:8" ht="19.5" hidden="1" customHeight="1">
      <c r="B3" s="11">
        <f t="array" ref="B3:H3">DaysAndWeeks+DATE(CalendarYear,3,1)-WEEKDAY(DATE(CalendarYear,3,1),(WeekStart="Monday")+1)+1</f>
        <v>45712</v>
      </c>
      <c r="C3" s="11">
        <v>45713</v>
      </c>
      <c r="D3" s="11">
        <v>45714</v>
      </c>
      <c r="E3" s="11">
        <v>45715</v>
      </c>
      <c r="F3" s="11">
        <v>45716</v>
      </c>
      <c r="G3" s="11">
        <v>45717</v>
      </c>
      <c r="H3" s="11">
        <v>45718</v>
      </c>
    </row>
    <row r="4" spans="1:8" ht="57.95" hidden="1" customHeight="1">
      <c r="H4" s="11"/>
    </row>
    <row r="5" spans="1:8" ht="19.5" customHeight="1">
      <c r="B5" s="9">
        <f t="array" ref="B5:H5">DaysAndWeeks+DATE(CalendarYear,3,1)-WEEKDAY(DATE(CalendarYear,3,1),(WeekStart="Monday")+1)+8</f>
        <v>45719</v>
      </c>
      <c r="C5" s="9">
        <v>45720</v>
      </c>
      <c r="D5" s="9">
        <v>45721</v>
      </c>
      <c r="E5" s="9">
        <v>45722</v>
      </c>
      <c r="F5" s="9">
        <v>45723</v>
      </c>
      <c r="G5" s="9">
        <v>45724</v>
      </c>
      <c r="H5" s="9">
        <v>45725</v>
      </c>
    </row>
    <row r="6" spans="1:8" ht="57.95" customHeight="1">
      <c r="A6" s="60" t="s">
        <v>11</v>
      </c>
      <c r="B6" s="9"/>
      <c r="C6" s="9"/>
      <c r="D6" s="9"/>
      <c r="E6" s="9"/>
      <c r="F6" s="9"/>
      <c r="G6" s="9"/>
      <c r="H6" s="9"/>
    </row>
    <row r="7" spans="1:8" ht="57.95" customHeight="1">
      <c r="A7" s="60"/>
      <c r="B7" s="9"/>
      <c r="C7" s="9"/>
      <c r="D7" s="9"/>
      <c r="E7" s="9"/>
      <c r="F7" s="9"/>
      <c r="G7" s="9"/>
      <c r="H7" s="9"/>
    </row>
    <row r="8" spans="1:8" ht="19.5" customHeight="1">
      <c r="B8" s="11">
        <f t="array" ref="B8:H8">DaysAndWeeks+DATE(CalendarYear,3,1)-WEEKDAY(DATE(CalendarYear,3,1),(WeekStart="Monday")+1)+15</f>
        <v>45726</v>
      </c>
      <c r="C8" s="11">
        <v>45727</v>
      </c>
      <c r="D8" s="11">
        <v>45728</v>
      </c>
      <c r="E8" s="11">
        <v>45729</v>
      </c>
      <c r="F8" s="11">
        <v>45730</v>
      </c>
      <c r="G8" s="11">
        <v>45731</v>
      </c>
      <c r="H8" s="11">
        <v>45732</v>
      </c>
    </row>
    <row r="9" spans="1:8" ht="57.95" customHeight="1">
      <c r="A9" s="60" t="s">
        <v>12</v>
      </c>
      <c r="B9" s="11"/>
      <c r="C9" s="11"/>
      <c r="D9" s="11"/>
      <c r="E9" s="11"/>
      <c r="F9" s="11"/>
      <c r="G9" s="11"/>
      <c r="H9" s="11"/>
    </row>
    <row r="10" spans="1:8" ht="57.95" customHeight="1">
      <c r="A10" s="60"/>
      <c r="B10" s="11"/>
      <c r="C10" s="11"/>
      <c r="D10" s="11"/>
      <c r="E10" s="11"/>
      <c r="F10" s="11"/>
      <c r="G10" s="11"/>
      <c r="H10" s="11"/>
    </row>
    <row r="11" spans="1:8" ht="19.5" customHeight="1">
      <c r="B11" s="9">
        <f t="array" ref="B11:H11">DaysAndWeeks+DATE(CalendarYear,3,1)-WEEKDAY(DATE(CalendarYear,3,1),(WeekStart="Monday")+1)+22</f>
        <v>45733</v>
      </c>
      <c r="C11" s="9">
        <v>45734</v>
      </c>
      <c r="D11" s="9">
        <v>45735</v>
      </c>
      <c r="E11" s="9">
        <v>45736</v>
      </c>
      <c r="F11" s="9">
        <v>45737</v>
      </c>
      <c r="G11" s="9">
        <v>45738</v>
      </c>
      <c r="H11" s="9">
        <v>45739</v>
      </c>
    </row>
    <row r="12" spans="1:8" ht="57.95" customHeight="1">
      <c r="A12" s="60" t="s">
        <v>5</v>
      </c>
      <c r="B12" s="9"/>
      <c r="C12" s="9"/>
      <c r="D12" s="9"/>
      <c r="E12" s="9"/>
      <c r="F12" s="9"/>
      <c r="G12" s="9"/>
      <c r="H12" s="9"/>
    </row>
    <row r="13" spans="1:8" ht="57.95" customHeight="1">
      <c r="A13" s="60"/>
      <c r="B13" s="9"/>
      <c r="C13" s="9"/>
      <c r="D13" s="9"/>
      <c r="E13" s="9"/>
      <c r="F13" s="9"/>
      <c r="G13" s="9"/>
      <c r="H13" s="9"/>
    </row>
    <row r="14" spans="1:8" ht="19.5" customHeight="1">
      <c r="B14" s="11">
        <f t="array" ref="B14:H14">DaysAndWeeks+DATE(CalendarYear,3,1)-WEEKDAY(DATE(CalendarYear,3,1),(WeekStart="Monday")+1)+29</f>
        <v>45740</v>
      </c>
      <c r="C14" s="11">
        <v>45741</v>
      </c>
      <c r="D14" s="11">
        <v>45742</v>
      </c>
      <c r="E14" s="11">
        <v>45743</v>
      </c>
      <c r="F14" s="11">
        <v>45744</v>
      </c>
      <c r="G14" s="11">
        <v>45745</v>
      </c>
      <c r="H14" s="11">
        <v>45746</v>
      </c>
    </row>
    <row r="15" spans="1:8" ht="57.95" customHeight="1">
      <c r="A15" s="60" t="s">
        <v>6</v>
      </c>
      <c r="B15" s="11"/>
      <c r="C15" s="11"/>
      <c r="D15" s="11"/>
      <c r="E15" s="11"/>
      <c r="F15" s="11"/>
      <c r="G15" s="11"/>
      <c r="H15" s="11"/>
    </row>
    <row r="16" spans="1:8" ht="57.95" customHeight="1">
      <c r="A16" s="60"/>
      <c r="B16" s="11"/>
      <c r="C16" s="11"/>
      <c r="D16" s="11"/>
      <c r="E16" s="11"/>
      <c r="F16" s="11"/>
      <c r="G16" s="11"/>
      <c r="H16" s="11"/>
    </row>
    <row r="17" spans="1:8" ht="19.5" customHeight="1">
      <c r="B17" s="9">
        <f t="array" ref="B17:C17">DaysAndWeeks+DATE(CalendarYear,3,1)-WEEKDAY(DATE(CalendarYear,3,1),(WeekStart="Monday")+1)+36</f>
        <v>45747</v>
      </c>
      <c r="C17" s="9">
        <v>45748</v>
      </c>
      <c r="D17" s="7" t="s">
        <v>0</v>
      </c>
      <c r="E17" s="53"/>
      <c r="F17" s="53"/>
      <c r="G17" s="53"/>
      <c r="H17" s="54"/>
    </row>
    <row r="18" spans="1:8" ht="57.95" customHeight="1">
      <c r="A18" s="60" t="s">
        <v>7</v>
      </c>
      <c r="B18" s="9"/>
      <c r="C18" s="9"/>
      <c r="D18" s="8"/>
      <c r="E18" s="55"/>
      <c r="F18" s="55"/>
      <c r="G18" s="55"/>
      <c r="H18" s="56"/>
    </row>
    <row r="19" spans="1:8" ht="57.95" customHeight="1">
      <c r="A19" s="60"/>
      <c r="B19" s="9"/>
      <c r="C19" s="9"/>
      <c r="D19" s="43"/>
      <c r="E19" s="44"/>
      <c r="F19" s="44"/>
      <c r="G19" s="44"/>
      <c r="H19" s="44"/>
    </row>
  </sheetData>
  <mergeCells count="6">
    <mergeCell ref="E17:H18"/>
    <mergeCell ref="A6:A7"/>
    <mergeCell ref="A9:A10"/>
    <mergeCell ref="A12:A13"/>
    <mergeCell ref="A15:A16"/>
    <mergeCell ref="A18:A19"/>
  </mergeCells>
  <conditionalFormatting sqref="B17:D17">
    <cfRule type="expression" dxfId="2" priority="2">
      <formula>AND(DAY(B17)&gt;=1,DAY(B17)&lt;=15)</formula>
    </cfRule>
  </conditionalFormatting>
  <conditionalFormatting sqref="B3:G3">
    <cfRule type="expression" dxfId="1" priority="1">
      <formula>DAY(B3)&gt;8</formula>
    </cfRule>
  </conditionalFormatting>
  <conditionalFormatting sqref="B14:H14">
    <cfRule type="expression" dxfId="0" priority="3">
      <formula>AND(DAY(B14)&gt;=1,DAY(B14)&lt;=15)</formula>
    </cfRule>
  </conditionalFormatting>
  <dataValidations count="9">
    <dataValidation allowBlank="1" showInputMessage="1" showErrorMessage="1" prompt="The year in this cell is automatically updated. Select another year in cell K3 of the January worksheet to change the year" sqref="C1" xr:uid="{C1995E01-AAE3-4041-A81C-0B13ED717A16}"/>
    <dataValidation allowBlank="1" showInputMessage="1" showErrorMessage="1" prompt="Automatically determined weekday" sqref="C2:H2" xr:uid="{00000000-0002-0000-0200-000008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March month calendar" sqref="A1" xr:uid="{00000000-0002-0000-0200-000003000000}"/>
    <dataValidation allowBlank="1" showInputMessage="1" showErrorMessage="1" prompt="Enter Notes in the cell at right" sqref="D17:D19" xr:uid="{00000000-0002-0000-0200-000002000000}"/>
    <dataValidation allowBlank="1" showInputMessage="1" showErrorMessage="1" prompt="Enter Notes in this cell" sqref="E17:H19" xr:uid="{00000000-0002-0000-0200-000001000000}"/>
    <dataValidation allowBlank="1" showInputMessage="1" showErrorMessage="1" prompt="This row &amp; rows 6, 8, 10, 12, &amp; 14 are cells for entering daily notes related to the calendar day in the cell above" sqref="B4" xr:uid="{00000000-0002-0000-0200-000000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32</vt:i4>
      </vt:variant>
    </vt:vector>
  </HeadingPairs>
  <TitlesOfParts>
    <vt:vector size="41" baseType="lpstr">
      <vt:lpstr>January</vt:lpstr>
      <vt:lpstr>September</vt:lpstr>
      <vt:lpstr>CMS Kiosk</vt:lpstr>
      <vt:lpstr>October 24</vt:lpstr>
      <vt:lpstr>November 24</vt:lpstr>
      <vt:lpstr>December 24</vt:lpstr>
      <vt:lpstr>January 25</vt:lpstr>
      <vt:lpstr>February 25</vt:lpstr>
      <vt:lpstr>March 25</vt:lpstr>
      <vt:lpstr>'February 25'!CalendarYear</vt:lpstr>
      <vt:lpstr>'January 25'!CalendarYear</vt:lpstr>
      <vt:lpstr>'March 25'!CalendarYear</vt:lpstr>
      <vt:lpstr>CalendarYear</vt:lpstr>
      <vt:lpstr>'February 25'!ColumnTitleRegion1..H12.1</vt:lpstr>
      <vt:lpstr>'January 25'!ColumnTitleRegion1..H12.1</vt:lpstr>
      <vt:lpstr>'March 25'!ColumnTitleRegion1..H12.1</vt:lpstr>
      <vt:lpstr>ColumnTitleRegion1..H12.1</vt:lpstr>
      <vt:lpstr>ColumnTitleRegion1..H12.10</vt:lpstr>
      <vt:lpstr>ColumnTitleRegion1..H12.11</vt:lpstr>
      <vt:lpstr>ColumnTitleRegion1..H12.12</vt:lpstr>
      <vt:lpstr>'February 25'!ColumnTitleRegion1..H12.2</vt:lpstr>
      <vt:lpstr>'March 25'!ColumnTitleRegion1..H12.2</vt:lpstr>
      <vt:lpstr>'March 25'!ColumnTitleRegion1..H12.3</vt:lpstr>
      <vt:lpstr>ColumnTitleRegion1..H12.9</vt:lpstr>
      <vt:lpstr>'February 25'!ColumnTitleRegion2..C14.1</vt:lpstr>
      <vt:lpstr>'January 25'!ColumnTitleRegion2..C14.1</vt:lpstr>
      <vt:lpstr>'March 25'!ColumnTitleRegion2..C14.1</vt:lpstr>
      <vt:lpstr>ColumnTitleRegion2..C14.1</vt:lpstr>
      <vt:lpstr>ColumnTitleRegion2..C14.10</vt:lpstr>
      <vt:lpstr>ColumnTitleRegion2..C14.11</vt:lpstr>
      <vt:lpstr>ColumnTitleRegion2..C14.12</vt:lpstr>
      <vt:lpstr>'February 25'!ColumnTitleRegion2..C14.2</vt:lpstr>
      <vt:lpstr>'March 25'!ColumnTitleRegion2..C14.2</vt:lpstr>
      <vt:lpstr>'March 25'!ColumnTitleRegion2..C14.3</vt:lpstr>
      <vt:lpstr>ColumnTitleRegion2..C14.9</vt:lpstr>
      <vt:lpstr>January!Print_Area</vt:lpstr>
      <vt:lpstr>'January 25'!Print_Area</vt:lpstr>
      <vt:lpstr>'February 25'!WeekStart</vt:lpstr>
      <vt:lpstr>'January 25'!WeekStart</vt:lpstr>
      <vt:lpstr>'March 25'!WeekStart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2025-01-22T19:40:42Z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